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120" windowHeight="8415" tabRatio="599" activeTab="1"/>
  </bookViews>
  <sheets>
    <sheet name="TM" sheetId="1" r:id="rId1"/>
    <sheet name="KQHDKD" sheetId="2" r:id="rId2"/>
    <sheet name="BCTCTT" sheetId="3" r:id="rId3"/>
    <sheet name="LCTT" sheetId="4" r:id="rId4"/>
    <sheet name="BCDKT" sheetId="5" r:id="rId5"/>
    <sheet name="XL4Poppy" sheetId="6" state="hidden" r:id="rId6"/>
  </sheets>
  <externalReferences>
    <externalReference r:id="rId9"/>
    <externalReference r:id="rId10"/>
    <externalReference r:id="rId11"/>
  </externalReferences>
  <definedNames>
    <definedName name="_Builtin0">'XL4Poppy'!$C$4</definedName>
    <definedName name="_Builtin0">'XL4Poppy'!$C$4</definedName>
    <definedName name="_Fill" hidden="1">#REF!</definedName>
    <definedName name="Bust">'XL4Poppy'!$C$31</definedName>
    <definedName name="Continue">'XL4Poppy'!$C$9</definedName>
    <definedName name="dam24">'[3]GIAVLIEU'!$M$51</definedName>
    <definedName name="Document_array" localSheetId="5">{"Book1","BCTC_NHC_Qui 2 _2008.XLS"}</definedName>
    <definedName name="Document_array">{"Book1"}</definedName>
    <definedName name="Documents_array">'XL4Poppy'!$B$1:$B$16</definedName>
    <definedName name="go">'[3]GIAVLIEU'!$M$70</definedName>
    <definedName name="goi">'[3]GIAVLIEU'!$M$67</definedName>
    <definedName name="Hello">'XL4Poppy'!$A$15</definedName>
    <definedName name="HS">#REF!</definedName>
    <definedName name="KLVL1">#REF!</definedName>
    <definedName name="MakeIt">'XL4Poppy'!$A$26</definedName>
    <definedName name="Morning">'XL4Poppy'!$C$39</definedName>
    <definedName name="Poppy">'XL4Poppy'!$C$27</definedName>
    <definedName name="_xlnm.Print_Area" localSheetId="4">'BCDKT'!$A$82:$E$128</definedName>
    <definedName name="_xlnm.Print_Area" localSheetId="2">'BCTCTT'!$A$45:$E$93</definedName>
    <definedName name="_xlnm.Print_Area" localSheetId="1">'KQHDKD'!$A$2:$G$42</definedName>
    <definedName name="_xlnm.Print_Area" localSheetId="3">'LCTT'!$A$1:$G$52</definedName>
    <definedName name="_xlnm.Print_Area" localSheetId="0">'TM'!$A$1:$F$299</definedName>
    <definedName name="_xlnm.Print_Titles" localSheetId="0">'TM'!$1:$4</definedName>
    <definedName name="_xlnm.Print_Titles">$5:$6</definedName>
    <definedName name="SCCR">#REF!</definedName>
    <definedName name="SCDT">#REF!</definedName>
    <definedName name="theph">'[3]GIAVLIEU'!$M$41</definedName>
    <definedName name="TVL1">#REF!</definedName>
  </definedNames>
  <calcPr fullCalcOnLoad="1"/>
</workbook>
</file>

<file path=xl/comments1.xml><?xml version="1.0" encoding="utf-8"?>
<comments xmlns="http://schemas.openxmlformats.org/spreadsheetml/2006/main">
  <authors>
    <author>Mosel</author>
    <author>User</author>
  </authors>
  <commentList>
    <comment ref="D77" authorId="0">
      <text>
        <r>
          <rPr>
            <b/>
            <sz val="8"/>
            <rFont val="Tahoma"/>
            <family val="0"/>
          </rPr>
          <t>Mosel:</t>
        </r>
        <r>
          <rPr>
            <sz val="8"/>
            <rFont val="Tahoma"/>
            <family val="0"/>
          </rPr>
          <t xml:space="preserve">
giam quy 3 nam 2010 (dat tai Tan Uyen) do chuyen nhuong
gia tri: 8.074.090.786
</t>
        </r>
      </text>
    </comment>
    <comment ref="B55" authorId="1">
      <text>
        <r>
          <rPr>
            <b/>
            <sz val="8"/>
            <rFont val="Tahoma"/>
            <family val="0"/>
          </rPr>
          <t>User:</t>
        </r>
        <r>
          <rPr>
            <sz val="8"/>
            <rFont val="Tahoma"/>
            <family val="0"/>
          </rPr>
          <t xml:space="preserve">
Thanh ly tuong rao dat T.uyen do chuyen nhuong quy 3/2010, gia tri:
298.503.453 d</t>
        </r>
      </text>
    </comment>
    <comment ref="C55" authorId="1">
      <text>
        <r>
          <rPr>
            <b/>
            <sz val="8"/>
            <rFont val="Tahoma"/>
            <family val="0"/>
          </rPr>
          <t>User:</t>
        </r>
        <r>
          <rPr>
            <sz val="8"/>
            <rFont val="Tahoma"/>
            <family val="0"/>
          </rPr>
          <t xml:space="preserve">
b/s nang cap tu bu PX da qui 3/2010, gtri:
33.200.000 d</t>
        </r>
      </text>
    </comment>
    <comment ref="D56" authorId="1">
      <text>
        <r>
          <rPr>
            <b/>
            <sz val="8"/>
            <rFont val="Tahoma"/>
            <family val="0"/>
          </rPr>
          <t>User:</t>
        </r>
        <r>
          <rPr>
            <sz val="8"/>
            <rFont val="Tahoma"/>
            <family val="0"/>
          </rPr>
          <t xml:space="preserve">
mua may vi tinh xach tay</t>
        </r>
      </text>
    </comment>
  </commentList>
</comments>
</file>

<file path=xl/comments5.xml><?xml version="1.0" encoding="utf-8"?>
<comments xmlns="http://schemas.openxmlformats.org/spreadsheetml/2006/main">
  <authors>
    <author>User</author>
  </authors>
  <commentList>
    <comment ref="D43" authorId="0">
      <text>
        <r>
          <rPr>
            <b/>
            <sz val="8"/>
            <rFont val="Tahoma"/>
            <family val="0"/>
          </rPr>
          <t>User:</t>
        </r>
        <r>
          <rPr>
            <sz val="8"/>
            <rFont val="Tahoma"/>
            <family val="0"/>
          </rPr>
          <t xml:space="preserve">
TANG TSCD May vi tinh</t>
        </r>
      </text>
    </comment>
  </commentList>
</comments>
</file>

<file path=xl/sharedStrings.xml><?xml version="1.0" encoding="utf-8"?>
<sst xmlns="http://schemas.openxmlformats.org/spreadsheetml/2006/main" count="683" uniqueCount="540">
  <si>
    <t xml:space="preserve"> Theo Nghò quyeát cuûa Ñaïi hoäi ñoàng coå ñoâng thaùng 11/2008, Coâng ty khoâng thöïc hieän ñaàu tö xaây döïng Nhaø maùy Gaïch ngoùi Nhò Hieäp 2 taïi khu ñaát ôû taân Uyeân maø thöïc hieän chuyeån nhöôïng baùn loâ ñaát treân ñeå ñaàu tö vaøo nôi khaùc.Trong thaùng 9/2010, Coâng ty ñaõ thöïc hieän xong vieäc chuyeån nhöôïng loâ ñaát treân theo Nghò quyeát cuûa Ñaïi hoäi ñoàng coå ñoâng, neân taøi saûn coá ñònh voâ hình bò giaûm</t>
  </si>
  <si>
    <t xml:space="preserve">  Giaùm ñoác</t>
  </si>
  <si>
    <t>BAÛNG CAÂN ÑOÁI KEÁ TOAÙN</t>
  </si>
  <si>
    <t>TAØI SAÛN</t>
  </si>
  <si>
    <t>MAÕ SOÁ</t>
  </si>
  <si>
    <t>I. Tieàn vaø caùc khoaûn töông ñöông tieàn</t>
  </si>
  <si>
    <t xml:space="preserve">  1. Tieàn</t>
  </si>
  <si>
    <t xml:space="preserve">  2. Caùc khoaûn töông ñöông tieàn</t>
  </si>
  <si>
    <t>II. Caùc khoaûn ñaàu tö taøi chính ngaén haïn</t>
  </si>
  <si>
    <t xml:space="preserve">  1. Ñaàu tö ngaén haïn</t>
  </si>
  <si>
    <t xml:space="preserve">  1. Phaûi thu khaùch haøng</t>
  </si>
  <si>
    <t xml:space="preserve">  2. Traû tröôùc cho ngöôøi baùn</t>
  </si>
  <si>
    <t xml:space="preserve">  4. Phaûi thu theo tieán ñoä keá hoaïch hôïp ñoàng xaây döïng</t>
  </si>
  <si>
    <t>IV. Haøng toàn kho</t>
  </si>
  <si>
    <t xml:space="preserve">  1. Haøng toàn kho</t>
  </si>
  <si>
    <t>V. Taøi saûn ngaén haïn khaùc</t>
  </si>
  <si>
    <t xml:space="preserve">  1. Chi phí traû tröôùc ngaén haïn</t>
  </si>
  <si>
    <t>B. TAØI SAÛN DAØI HAÏN  (200=210+220+240+250+260)</t>
  </si>
  <si>
    <t>I. Caùc khoaûn phaûi thu daøi haïn</t>
  </si>
  <si>
    <t xml:space="preserve">  1. Phaûi thu daøi haïn cuûa khaùch haøng</t>
  </si>
  <si>
    <t xml:space="preserve">  4. Döï phoøng phaûi thu daøi haïn khoù ñoøi</t>
  </si>
  <si>
    <t>II. Taøi saûn coá ñònh</t>
  </si>
  <si>
    <t xml:space="preserve">  1. Taøi saûn coá ñònh höõu hình</t>
  </si>
  <si>
    <t xml:space="preserve">      -Nguyeân giaù</t>
  </si>
  <si>
    <t xml:space="preserve">      - Giaù trò hao moøn luõy keá</t>
  </si>
  <si>
    <t xml:space="preserve">  2. Taøi saûn coá ñònh thueâ taøi chính</t>
  </si>
  <si>
    <t xml:space="preserve">     - Nguyeân giaù</t>
  </si>
  <si>
    <t xml:space="preserve">     - Giaù trò hao moøn luõy keá</t>
  </si>
  <si>
    <t xml:space="preserve">  3. Taøi saûn coá ñònh voâ hình</t>
  </si>
  <si>
    <t xml:space="preserve">  4. Chi phí xaây döïng cô baûn dôû dang</t>
  </si>
  <si>
    <t>III. Baát ñoäng saûn ñaàu tö</t>
  </si>
  <si>
    <t xml:space="preserve">    - Nguyeân giaù</t>
  </si>
  <si>
    <t>IV. Caùc khoaûn ñaàu tö taøi chính daøi haïn</t>
  </si>
  <si>
    <t xml:space="preserve">   1. Ñaàu tö vaøo Coâng ty con</t>
  </si>
  <si>
    <t xml:space="preserve">   2. Ñaàu tö vaøo Coâng ty lieân keát, lieân doanh</t>
  </si>
  <si>
    <t xml:space="preserve">   3. Ñaàu tö daøi haïn khaùc</t>
  </si>
  <si>
    <t xml:space="preserve">  4. Döï phoøng giaûm giaù chöùng khoaùn ñaàu tö daøi haïn</t>
  </si>
  <si>
    <t>V. Taøi saûn daøi haïn khaùc</t>
  </si>
  <si>
    <t xml:space="preserve">   1. Chi phí traû tröôùc daøi haïn</t>
  </si>
  <si>
    <t xml:space="preserve">   2. Taøi saûn thueá thu nhaäp hoaõn laïi</t>
  </si>
  <si>
    <t xml:space="preserve">   3. Taøi saûn daøi haïn khaùc</t>
  </si>
  <si>
    <t>NGUOÀN VOÁN</t>
  </si>
  <si>
    <t>I. Nôï ngaén haïn</t>
  </si>
  <si>
    <t xml:space="preserve">  1. Vay vaø nôï ngaén haïn</t>
  </si>
  <si>
    <t xml:space="preserve">  2. Phaûi traû ngöôøi baùn</t>
  </si>
  <si>
    <t xml:space="preserve">  3. Ngöôøi mua traû tieàn tröôùc</t>
  </si>
  <si>
    <t xml:space="preserve">  4. Thueá vaø caùc khoaûn phaûi noäp Nhaø nöôùc</t>
  </si>
  <si>
    <t xml:space="preserve">  6. Chi phí phaûi traû</t>
  </si>
  <si>
    <t xml:space="preserve">  7. Phaûi traû noäi boä</t>
  </si>
  <si>
    <t xml:space="preserve">  8. Phaûi traû theo tieán ñoä keá hoaïch hôïp ñoàng xaây döïng</t>
  </si>
  <si>
    <t xml:space="preserve">  1. Phaûi traû daøi haïn ngöôøi baùn</t>
  </si>
  <si>
    <t xml:space="preserve">  2. Phaûi traû daøi haïn noäi boä</t>
  </si>
  <si>
    <t xml:space="preserve">  3. Phaûi traû daøi haïn khaùc</t>
  </si>
  <si>
    <t xml:space="preserve">  4. Vay vaø nôï daøi haïn</t>
  </si>
  <si>
    <t xml:space="preserve">  5. Thueá thu nhaäp hoaõn laïi phaûi traû</t>
  </si>
  <si>
    <t>I. Voán chuû sôû höõu</t>
  </si>
  <si>
    <t xml:space="preserve">  1. Voán ñaàu tö cuûa chuû sôû höõu</t>
  </si>
  <si>
    <t xml:space="preserve">  2. Thaëng dö voán coå phaàn</t>
  </si>
  <si>
    <t>II. Nôï daøi haïn</t>
  </si>
  <si>
    <t>II. Nguoàn kinh phí vaø quyõ khaùc</t>
  </si>
  <si>
    <t xml:space="preserve">  1. Quyõ khen thöôûng, phuùc lôïi</t>
  </si>
  <si>
    <t xml:space="preserve">  2. Nguoàn kinh phí</t>
  </si>
  <si>
    <t xml:space="preserve">  3. Nguoàn kinh phí ñaõ hình thaønh TSCÑ</t>
  </si>
  <si>
    <r>
      <t>TOÅNG COÄNG NGUOÀN VOÁN</t>
    </r>
    <r>
      <rPr>
        <sz val="9"/>
        <rFont val="VNI-Helve"/>
        <family val="0"/>
      </rPr>
      <t xml:space="preserve"> (430= 300+400)</t>
    </r>
  </si>
  <si>
    <r>
      <t>B. VOÁN CHUÛ SÔÛ HÖÕU</t>
    </r>
    <r>
      <rPr>
        <sz val="9"/>
        <rFont val="VNI-Helve"/>
        <family val="0"/>
      </rPr>
      <t xml:space="preserve"> (400= 410+420)</t>
    </r>
  </si>
  <si>
    <r>
      <t>A. NÔÏ PHAÛI TRAÛ</t>
    </r>
    <r>
      <rPr>
        <sz val="9"/>
        <rFont val="VNI-Helve"/>
        <family val="0"/>
      </rPr>
      <t xml:space="preserve"> (300= 310+320)</t>
    </r>
  </si>
  <si>
    <r>
      <t>TOÅNG COÄNG TAØI SAÛN</t>
    </r>
    <r>
      <rPr>
        <sz val="9"/>
        <rFont val="VNI-Helve"/>
        <family val="0"/>
      </rPr>
      <t xml:space="preserve"> (270=100+200)</t>
    </r>
  </si>
  <si>
    <t>BAÙO CAÙO KEÁT QUAÛ HOAÏT ÑOÄNG KINH DOANH</t>
  </si>
  <si>
    <t>CHÆ TIEÂU</t>
  </si>
  <si>
    <t>1. Doanh thu baùn haøng vaø cung caáp dòch vuï</t>
  </si>
  <si>
    <t>4. Giaù voán haøng hoùa</t>
  </si>
  <si>
    <t>6.Doanh thu hoaït ñoäng taøi chính</t>
  </si>
  <si>
    <t>7. Chi phí taøi chính</t>
  </si>
  <si>
    <t xml:space="preserve">   - Trong ñoù : Chi phí laõi vay</t>
  </si>
  <si>
    <t>8. Chi phí baùn haøng</t>
  </si>
  <si>
    <t>9. Chi phí quaûn lyù doanh nghieäp</t>
  </si>
  <si>
    <t>11. Thu nhaäp khaùc</t>
  </si>
  <si>
    <t>12. Chi phí khaùc</t>
  </si>
  <si>
    <t>BAÙO CAÙO LÖU CHUYEÅN TIEÀN TEÄ</t>
  </si>
  <si>
    <t>(Theo phöông phaùp tröïc tieáp)</t>
  </si>
  <si>
    <t xml:space="preserve">  2. Tieàn chi traû cho ngöôøi cung caáp haøng hoùa vaø dòch vuï</t>
  </si>
  <si>
    <t xml:space="preserve">  3. Tieàn chi traû cho ngöôøi lao ñoäng</t>
  </si>
  <si>
    <t xml:space="preserve">  4. Tieàn chi traû laõi vay</t>
  </si>
  <si>
    <t xml:space="preserve">  5. Tieàn chi noäp Thueá thu nhaäp doanh nghieäp</t>
  </si>
  <si>
    <t xml:space="preserve">  6. Tieàn thu khaùc töø hoaït ñoäng kinh doanh</t>
  </si>
  <si>
    <t xml:space="preserve">  7. Tieàn chi khaùc cho hoaït ñoäng kinh doanh</t>
  </si>
  <si>
    <t>Löu chuyeån tieàn thuaàn töø hoaït ñoäng kinh doanh</t>
  </si>
  <si>
    <t>II. Löu chuyeån tieàn töø hoaït ñoäng ñaàu tö</t>
  </si>
  <si>
    <t>daøi haïn khaùc</t>
  </si>
  <si>
    <t xml:space="preserve">  5. Tieàn chi ñaàu tö goùp voán vaøo ñôn vò khaùc</t>
  </si>
  <si>
    <t xml:space="preserve">  6. Tieàn thu hoài ñaàu tö goùp voán vaøo ñôn vò khaùc</t>
  </si>
  <si>
    <t xml:space="preserve">  7. Tieàn thu laõi cho vay, coå töùc vaø lôïi nhuaän ñöôïc chia </t>
  </si>
  <si>
    <t>Löu chuyeån tieàn thuaàn töø hoaït ñoäng ñaàu tö</t>
  </si>
  <si>
    <t>III. Löu chuyeån tieàn töø hoaït ñoäng taøi chính</t>
  </si>
  <si>
    <t>cuûa doanh nghieäp ñaõ phaùt haønh</t>
  </si>
  <si>
    <t xml:space="preserve">  3. Tieàn vay ngaén haïn, daøi haïn nhaän ñöôïc</t>
  </si>
  <si>
    <t xml:space="preserve">  4. Tieàn chi traû nôï goác vay</t>
  </si>
  <si>
    <t xml:space="preserve">  5. Tieàn chi traû nôï thueâ taøi chính</t>
  </si>
  <si>
    <t xml:space="preserve">  6. Coå töùc, lôïi nhuaän ñaõ traû cho chuû sôû höõu</t>
  </si>
  <si>
    <t>Löu chuyeån tieàn thuaàn töø hoaït ñoäng taøi chính</t>
  </si>
  <si>
    <t>Löu chuyeån tieàn thuaàn trong kyø ( 20 + 30 + 40 )</t>
  </si>
  <si>
    <t>Tieàn vaø töông ñöông tieàn ñaàu kyø</t>
  </si>
  <si>
    <t>Aûnh höôûng cuûa thay ñoåi tyû giaù hoái ñoaùi quy ñoåi ngoaïi teä</t>
  </si>
  <si>
    <t>Tieàn vaø töông ñöông tieàn cuoái kyø ( 50 + 60 + 61 )</t>
  </si>
  <si>
    <t>01</t>
  </si>
  <si>
    <t>10</t>
  </si>
  <si>
    <t>11</t>
  </si>
  <si>
    <t>20</t>
  </si>
  <si>
    <t>21</t>
  </si>
  <si>
    <t>22</t>
  </si>
  <si>
    <t>23</t>
  </si>
  <si>
    <t>24</t>
  </si>
  <si>
    <t>25</t>
  </si>
  <si>
    <t>30</t>
  </si>
  <si>
    <t>31</t>
  </si>
  <si>
    <t>32</t>
  </si>
  <si>
    <t>40</t>
  </si>
  <si>
    <t>50</t>
  </si>
  <si>
    <t>51</t>
  </si>
  <si>
    <t>60</t>
  </si>
  <si>
    <t xml:space="preserve">    - Giaù trò hao moøn luõy keá</t>
  </si>
  <si>
    <t xml:space="preserve">                   Maãu soá B01-DN</t>
  </si>
  <si>
    <t>ngaøy 20/03/2006 của Bộ trưởng BTC</t>
  </si>
  <si>
    <t>V.01</t>
  </si>
  <si>
    <t>V.02</t>
  </si>
  <si>
    <r>
      <t>A. TAØI SAÛN NGAÉN HAÏN</t>
    </r>
    <r>
      <rPr>
        <sz val="9"/>
        <rFont val="VNI-Helve"/>
        <family val="0"/>
      </rPr>
      <t xml:space="preserve"> (100)=110+120+130+140+150)</t>
    </r>
  </si>
  <si>
    <t xml:space="preserve">  2. Döï phoøng giaûm giaù chöùng khoaùn ñaàu tö ngaén haïn </t>
  </si>
  <si>
    <t>V.03</t>
  </si>
  <si>
    <t>V.04</t>
  </si>
  <si>
    <t>III. Caùc khoaûn phaûi thu ngắn hạn</t>
  </si>
  <si>
    <t xml:space="preserve">  3. Phaûi thu noäi boä ngắn hạn</t>
  </si>
  <si>
    <t xml:space="preserve">  6. Döï phoøng caùc khoaûn phaûi thu khoù ñoøi (*)</t>
  </si>
  <si>
    <t xml:space="preserve">  2. Döï phoøng giaûm giaù haøng toàn kho (*)</t>
  </si>
  <si>
    <t xml:space="preserve">  2. Thuế GTGT được khấu trừ</t>
  </si>
  <si>
    <t xml:space="preserve">  3. Thuế &amp; caùc khoaûn thueá phaûi thu Nhaø nöôùc</t>
  </si>
  <si>
    <t>V.05</t>
  </si>
  <si>
    <t xml:space="preserve">  2. Voán kinh doanh ôû ñôn vò tröïc thuoäc</t>
  </si>
  <si>
    <t xml:space="preserve">  3. Phaûi thu daøi haïn noäi boä </t>
  </si>
  <si>
    <t>V.06</t>
  </si>
  <si>
    <t>V.07</t>
  </si>
  <si>
    <t>V.08</t>
  </si>
  <si>
    <t>V.09</t>
  </si>
  <si>
    <t>V.10</t>
  </si>
  <si>
    <t>V.11</t>
  </si>
  <si>
    <t>V.12</t>
  </si>
  <si>
    <t>V.13</t>
  </si>
  <si>
    <t>V.14</t>
  </si>
  <si>
    <t>V.21</t>
  </si>
  <si>
    <t>V.15</t>
  </si>
  <si>
    <t>V.16</t>
  </si>
  <si>
    <t xml:space="preserve">  5. Phaûi traû ngöôøi lao ñoäng</t>
  </si>
  <si>
    <t xml:space="preserve">  9. Caùc khoaûn phaûi traû, phaûi noäp ngaén haïn khaùc</t>
  </si>
  <si>
    <t>10. Döï phoøng phaûi traû ngaén  haïn</t>
  </si>
  <si>
    <t>V.17</t>
  </si>
  <si>
    <t>V.18</t>
  </si>
  <si>
    <t>V.19</t>
  </si>
  <si>
    <t>V.20</t>
  </si>
  <si>
    <t xml:space="preserve">  6. Döï phoøng trôï caáp maát vieäc laøm</t>
  </si>
  <si>
    <t>V.22</t>
  </si>
  <si>
    <t xml:space="preserve">  3. Voán khaùc cuûa chuû sôû höõu</t>
  </si>
  <si>
    <t xml:space="preserve">  4. Coå phieáu ngaân quyõ</t>
  </si>
  <si>
    <t xml:space="preserve">  5. Cheânh leäch ñaùnh giaù laïi taøi saûn</t>
  </si>
  <si>
    <t xml:space="preserve">  6. Cheânh leäch tyû giaù hoái ñoaùi</t>
  </si>
  <si>
    <t xml:space="preserve">  7. Quyõ ñaàu tö phaùt trieån</t>
  </si>
  <si>
    <t xml:space="preserve">  8. Quyõ döï phoøng taøi chính</t>
  </si>
  <si>
    <t xml:space="preserve">  9. Quyõ khaùc thuoäc voán chuû sôõ höõu</t>
  </si>
  <si>
    <t xml:space="preserve"> 10. Lôïi nhuaän chöa phaân phoái</t>
  </si>
  <si>
    <t xml:space="preserve"> 11. Nguoàn voán ñaàu tö XDCB</t>
  </si>
  <si>
    <t>V.23</t>
  </si>
  <si>
    <t>2. Caùc khoaûn giaûm tröø doanh thu</t>
  </si>
  <si>
    <t>VI.25</t>
  </si>
  <si>
    <t>02</t>
  </si>
  <si>
    <t>VI.27</t>
  </si>
  <si>
    <t>VI.28</t>
  </si>
  <si>
    <t>VI.26</t>
  </si>
  <si>
    <t>15. Chi phí thueá TNDN hieän haønh</t>
  </si>
  <si>
    <t>16. Chi phí thueá TNDN hoaõn laïi</t>
  </si>
  <si>
    <t>18. Laõi cô baûn treân coå phieáu</t>
  </si>
  <si>
    <t>52</t>
  </si>
  <si>
    <t>VI.30</t>
  </si>
  <si>
    <t>VII.34</t>
  </si>
  <si>
    <t>COÂNG TY  COÅ PHAÀN GAÏCH NGOÙI NHÒ HIEÄP</t>
  </si>
  <si>
    <t xml:space="preserve">                Keá Toaùn Tröôûng</t>
  </si>
  <si>
    <t xml:space="preserve">   ngaøy 20/03/2006 của Bộ trưởng BTC</t>
  </si>
  <si>
    <t xml:space="preserve">                    Keá Toaùn Truôûng</t>
  </si>
  <si>
    <t>Ñôn vò tính:ñoàng</t>
  </si>
  <si>
    <t>T.MINH</t>
  </si>
  <si>
    <t xml:space="preserve">  7. Döï phoøng phaûi traû daøi haïn</t>
  </si>
  <si>
    <t>COÂNG TY COÅ PHAÀN GAÏCH NGOÙI NHÒ HIEÄP</t>
  </si>
  <si>
    <t xml:space="preserve">          NGUYEÃN THÒ THU PHÖÔNG</t>
  </si>
  <si>
    <t xml:space="preserve">  3. Phaûi thu daøi haïn khaùc</t>
  </si>
  <si>
    <t>T. MINH</t>
  </si>
  <si>
    <t>Ban haønh theo QÑ soá 15/2006/QÑ-BTC</t>
  </si>
  <si>
    <t>Ñôn vò tính: ñoàng</t>
  </si>
  <si>
    <t xml:space="preserve"> Maãu soá B03-DN</t>
  </si>
  <si>
    <t>Giaùm Ñoác</t>
  </si>
  <si>
    <t>Ñöôøng DT743, Bình Thaéng, Dó An, Bình Döông</t>
  </si>
  <si>
    <t>3. D. thu thuaán veà baùn haøng &amp; d. vuï (10= 01-02)</t>
  </si>
  <si>
    <t>5. LN goäp veà baùn haøng &amp; cung caáp d. vuï (20=10-11)</t>
  </si>
  <si>
    <t>10. LN thuaàn töø HÑKD (30 =20+(21-22 )-(24+ 25)</t>
  </si>
  <si>
    <t>14. Toång lôïi nhuaän keá toaùn tröôùc thueá (50 =30+40 )</t>
  </si>
  <si>
    <t>17. Lôïi nhuaän sau thueá TNDN (60 = 50 - 51)</t>
  </si>
  <si>
    <t xml:space="preserve">  1. Tieàn thu töø baùn haøng,cung caáp dòch vuï vaø DT khaùc</t>
  </si>
  <si>
    <t xml:space="preserve">  5. Caùc khoaûn phaûi thu khaùc (138,338,144)</t>
  </si>
  <si>
    <t xml:space="preserve">  4. Taøi saûn ngaén haïn khaùc ( 1381,141)</t>
  </si>
  <si>
    <t>NHC - COÂNG TY COÅ PHAÀN GAÏCH NGOÙI NHÒ HIEÄP</t>
  </si>
  <si>
    <t>I. BAÛNG CAÂN ÑOÁI KEÁ TOAÙN</t>
  </si>
  <si>
    <t>STT</t>
  </si>
  <si>
    <t>Noäi dung</t>
  </si>
  <si>
    <t>I</t>
  </si>
  <si>
    <t>Taøi saûn  ngaén haïn</t>
  </si>
  <si>
    <t>Tieàn vaø caùc khoûan töông ñöông tieàn</t>
  </si>
  <si>
    <t>Caùc khoûan ñaàu tö taøi chính ngaén haïn</t>
  </si>
  <si>
    <t>Caùc khoûan phaûi thu ngaén haïn</t>
  </si>
  <si>
    <t>Haøng toàn kho</t>
  </si>
  <si>
    <t>Taøi saûn ngaén haïn khaùc</t>
  </si>
  <si>
    <t>II</t>
  </si>
  <si>
    <t xml:space="preserve">Taøi saûn daøi haïn </t>
  </si>
  <si>
    <t>Caùc khoûan phaûi thu daøi haïn</t>
  </si>
  <si>
    <t xml:space="preserve">Taøi saûn coá ñònh </t>
  </si>
  <si>
    <t>-Nguyeân giaù TSCÑ höõu hình</t>
  </si>
  <si>
    <t>-Giaù trò hao moøn luõy keá TSCÑ höõu hình</t>
  </si>
  <si>
    <t>-Nguyeân giaù TSCÑ voâ hình</t>
  </si>
  <si>
    <t>-Giaù trò hao moøn luõy keá TSCÑ voâ hình</t>
  </si>
  <si>
    <t>-Chi phí xaây döïng dôû dang</t>
  </si>
  <si>
    <t>Baát ñoäng saûn ñaàu tö</t>
  </si>
  <si>
    <t>-Nguyeân giaù</t>
  </si>
  <si>
    <t>-Giaù trò hao moøn luõy keá</t>
  </si>
  <si>
    <t>Caùc khoûan ñaàu tö taøi chính daøi haïn</t>
  </si>
  <si>
    <t>Taøi saûn daøi haïn khaùc</t>
  </si>
  <si>
    <t>III</t>
  </si>
  <si>
    <t>Toång taøi saûn</t>
  </si>
  <si>
    <t>IV</t>
  </si>
  <si>
    <t>Nôï phaûi traû</t>
  </si>
  <si>
    <t>Nôï ngaén haïn</t>
  </si>
  <si>
    <t>Nôï daøi haïn</t>
  </si>
  <si>
    <t>V</t>
  </si>
  <si>
    <t>Nguoàn voán chuû sôû höõu</t>
  </si>
  <si>
    <t>Voán chuû sôû höõu</t>
  </si>
  <si>
    <t>-Voán ñaàu tö cuûa chuû sôû höõu</t>
  </si>
  <si>
    <t>-Thaëng dö voán coå phaàn</t>
  </si>
  <si>
    <t>-Coå phieáu quõy</t>
  </si>
  <si>
    <t>-Caùc quõy</t>
  </si>
  <si>
    <t>-Lôïi nhuaän chöa phaân phoái</t>
  </si>
  <si>
    <t>-Nguoàn voán ñaàu tö XDCB</t>
  </si>
  <si>
    <t>Nguoàn kinh phí vaø quõy khaùc</t>
  </si>
  <si>
    <t>-Quyõ khen thöôûng phuùc lôïi</t>
  </si>
  <si>
    <t>-Nguoàn kinh phí</t>
  </si>
  <si>
    <t>-Nguoàn kinh phí ñaõ hình thaønh TSCÑ</t>
  </si>
  <si>
    <t>VI</t>
  </si>
  <si>
    <t>Toång nguoàn voán</t>
  </si>
  <si>
    <t>II-A. KEÁT QUAÛ HOÏAT ÑOÄNG SAÛN XUAÁT KINH DOANH</t>
  </si>
  <si>
    <t>(Aùp duïng ñoái vôùi caùc doanh nghieäp saûn xuaát, cheá bieán, dòch vuï . . .)</t>
  </si>
  <si>
    <t>Chæ tieâu</t>
  </si>
  <si>
    <t>Doanh thu baùn haøng vaø dòch vuï</t>
  </si>
  <si>
    <t>Caùc khoûan giaûm tröø</t>
  </si>
  <si>
    <t>Doanh thu thuaàn veà baùn haøng vaø dòch vuï</t>
  </si>
  <si>
    <t>Giaù voán haøng baùn</t>
  </si>
  <si>
    <t>Lôïi nhuaän goäp veà baùn haøng vaø dòch vuï</t>
  </si>
  <si>
    <t>Doanh thu hoïat ñoäng taøi chính</t>
  </si>
  <si>
    <t>Chi phí taøi chính</t>
  </si>
  <si>
    <t>Chi phí baùn haøng</t>
  </si>
  <si>
    <t>Chi phí quaûn lyù doanh nghieäp</t>
  </si>
  <si>
    <t xml:space="preserve">Lôïi nhuaän thuaàn töø hoïat ñoäng kinh doanh </t>
  </si>
  <si>
    <t>Thu nhaäp khaùc</t>
  </si>
  <si>
    <t>Chi phí khaùc</t>
  </si>
  <si>
    <t>Lôïi nhuaän khaùc</t>
  </si>
  <si>
    <t>Lôïi nhuaän tröôùc thueá</t>
  </si>
  <si>
    <t>Thueá thu nhaäp phaûi noäp</t>
  </si>
  <si>
    <t>Lôïi nhuaän sau thueá</t>
  </si>
  <si>
    <t>Thu nhaäp treân moãi coå phieáu</t>
  </si>
  <si>
    <t>Coå töùc treân moãi coå phieáu</t>
  </si>
  <si>
    <t>III. CAÙC CHÆ TIEÂU TAØI CHÍNH CÔ BAÛN</t>
  </si>
  <si>
    <t>Ñôn vò tính</t>
  </si>
  <si>
    <t>Cô caáu taøi saûn</t>
  </si>
  <si>
    <t>%</t>
  </si>
  <si>
    <t>-Taøi saûn coá ñònh/Toång taøi saûn</t>
  </si>
  <si>
    <t>-Taøi saûn löu ñònh/Toång taøi saûn</t>
  </si>
  <si>
    <t>Cô caáu nguoàn voán</t>
  </si>
  <si>
    <t>-Nôï phaûi traû/Toång nguoàn voán</t>
  </si>
  <si>
    <t>-Nguoàn voán chuû sôû höõu/Toång nguoàn voán</t>
  </si>
  <si>
    <t>Khaû naêng thanh toaùn</t>
  </si>
  <si>
    <t>Laàn</t>
  </si>
  <si>
    <t>-Khaû naêng thanh toaùn nhanh</t>
  </si>
  <si>
    <t>-Khaû naêng thanh toaùn hieän haønh</t>
  </si>
  <si>
    <t>Tyû suaát lôïi nhuaän</t>
  </si>
  <si>
    <t>-Tyû suaát lôïi nhuaän tröôùc thueá/Toång taøi saûn</t>
  </si>
  <si>
    <t>-Tyû suaát lôïi nhuaän sau thueá/Doanh thu thuaàn</t>
  </si>
  <si>
    <t>-Tyû suaát lôïi nhuaän sau thueá/Nguoàn voán CSH</t>
  </si>
  <si>
    <t>Soá ñaàu kyø</t>
  </si>
  <si>
    <t>Soá cuoái kyø</t>
  </si>
  <si>
    <t>(Chæ aùp duïng ñoái vôùi baùo caùo naêm)</t>
  </si>
  <si>
    <t>(Theå hieän baèng tieàn ñoàng Vieät Nam, ngoaïi tröø tröôøng hôïp coù ghi chuù baèng ñoàng tieàn khaùc).</t>
  </si>
  <si>
    <t>VI. Thoâng tin boå sung cho cac khoûan muïc trình baøy trong Baûng caân ñoái keá toaùn vaø Keát quûa hoïat ñoäng kinh doanh</t>
  </si>
  <si>
    <t>1. Tieàn vaø caùc khoaûn töông ñöông tieàn</t>
  </si>
  <si>
    <t>Tieàn maët taïi quyõ</t>
  </si>
  <si>
    <t>Tieàn göûi ngaân haøng</t>
  </si>
  <si>
    <t>Coäng</t>
  </si>
  <si>
    <t>2. Caùc khoaûn ñaàu tö taøi chính ngaén haïn</t>
  </si>
  <si>
    <t>3. Caùc khoaûn phaûi thu ngaén haïn</t>
  </si>
  <si>
    <t>Phaûi thu cuûa khaùch haøng</t>
  </si>
  <si>
    <t>Khoaûn phaûi thu ñaõ ñöôïc khaùch haøng xaùc nhaän nôï hoaëc ñaõ coù bieân baûn ñoái chieáu coâng nôï</t>
  </si>
  <si>
    <t>Khoaûn phaûi thu chöa ñöôïc khaùch haøng xaùc nhaän nôï</t>
  </si>
  <si>
    <t>Traû tröôùc cho ngöôøi baùn</t>
  </si>
  <si>
    <t>Traû tröôùc khaùc</t>
  </si>
  <si>
    <t>Caùc khoaûn phaûi thu khaùc</t>
  </si>
  <si>
    <t>Thueá thu nhaäp caù nhaân</t>
  </si>
  <si>
    <t xml:space="preserve">OÂng Huyønh Vaên Reo </t>
  </si>
  <si>
    <t>Laõi tieàn gôûi ngaân haøng coù kyø haïn chöa ñaùo haïn</t>
  </si>
  <si>
    <t>Kyù quõy ñaàu tö chöùng khoaùn</t>
  </si>
  <si>
    <t>Döï phoøng phaûi thu ngaén haïn khoù ñoøi oâng Huyønh Vaên Reo</t>
  </si>
  <si>
    <t>4. Haøng toàn kho</t>
  </si>
  <si>
    <t xml:space="preserve">Nguyeân lieäu, vaät lieäu </t>
  </si>
  <si>
    <t>Coâng cuï duïng cuï</t>
  </si>
  <si>
    <t>Chi phí saûn xuaát kinh doanh dôû dang</t>
  </si>
  <si>
    <t>Thaønh phaåm toàn kho</t>
  </si>
  <si>
    <t>Haøng hoùa toàn kho</t>
  </si>
  <si>
    <t xml:space="preserve"> </t>
  </si>
  <si>
    <t>Döï phoøng giaûm giaù haøng toàn kho</t>
  </si>
  <si>
    <t>Giaù trò thuaàn coù theå thöïc hieän cuûa haøng toàn kho cuoái kyø</t>
  </si>
  <si>
    <t>5. Taøi saûn ngaén haïn khaùc</t>
  </si>
  <si>
    <t>Taøi saûn thieáu chôø xöû lyù</t>
  </si>
  <si>
    <t>Taïm öùng</t>
  </si>
  <si>
    <t>6. Taêng, giaûm taøi saûn coá ñònh höõu hình</t>
  </si>
  <si>
    <t xml:space="preserve">Toång coäng          </t>
  </si>
  <si>
    <t>Nguyeân giaù</t>
  </si>
  <si>
    <t>Giaù trò hao moøn</t>
  </si>
  <si>
    <t>Giaù trò coøn laïi</t>
  </si>
  <si>
    <t>Khoâng coù taøi saûn coá ñònh höõu hình naøo ñöôïc duøng ñeå theá chaáp, caàm coá caùc khoaûn vay;</t>
  </si>
  <si>
    <t>Khoâng coù taøi saûn coá ñònh höõu hình naøo ñang chôø thanh lyù vaøo thôøi ñieåm cuoái quùi;</t>
  </si>
  <si>
    <t>Khoâng coù cam keát naøo veà vieäc mua baùn taøi saûn coá ñònh höõu hình coù giaù trò lôùn chöa thöïc hieän;</t>
  </si>
  <si>
    <t>7. Taêng, giaûm taøi saûn coá ñònh voâ hình</t>
  </si>
  <si>
    <t>Naêm 2003, Coâng ty ñöôïc UBND tænh Bình Döông cho thueâ 21.702,20 m2 ñaát vôùi thôøi haïn 49 naêm keå töø ngaøy caáp giaáy chöùng nhaän quyeàn söû duïng ñaát (ngaøy 23/7/2003), laø khuoân vieân cuûa Vaên phoøng vaø nhaø xöôûng saûn xuaát gaïch ngoùi hieän nay cuûa Coâng ty . Thaùng 10/2005, theo yeâu caàu cuûa Coâng ty, Sôû Taøi Nguyeân vaø Moâi tröôøng tænh Bình Döông chaáp thuaän chuyeån hình thöùc thueâ ñaát sang hình thöùc Nhaø nöôùc giao ñaát coù thu tieàn söû duïng ñaát, khoâng ñieàu chænh thôøi haïn söû duïng ñaát;</t>
  </si>
  <si>
    <t>8. Chi phí xaây döïng cô baûn dôû dang</t>
  </si>
  <si>
    <t>9. Phaûi traû ngöôøi baùn vaø ngöôøi mua traû tieàn tröôùc</t>
  </si>
  <si>
    <t>Phaûi traû cho ngöôøi baùn</t>
  </si>
  <si>
    <t>Khoaûn phaûi traû ñaõ ñöôïc khaùch haøng xaùc nhaän nôï</t>
  </si>
  <si>
    <t>Khoaûn phaûi traû chöa ñöôïc khaùch haøng xaùc nhaän nôï</t>
  </si>
  <si>
    <t>Ngöôøi mua traû tieàn tröôùc</t>
  </si>
  <si>
    <t>10. Thueá vaø caùc khoaûn phaûi noäp Nhaø nöôùc</t>
  </si>
  <si>
    <t>Thueá GTGT phaûi noäp</t>
  </si>
  <si>
    <t>Thueá thu nhaäp doanh nghieäp</t>
  </si>
  <si>
    <t>Caùc loaïi thueá khaùc</t>
  </si>
  <si>
    <t>11. Chi phí phaûi traû</t>
  </si>
  <si>
    <t>Chi phí gia coâng ñaù xaây döïng</t>
  </si>
  <si>
    <t>Phí khuyeán maõi khaùch haøng cuoái naêm</t>
  </si>
  <si>
    <t>12. Caùc khoaûn phaûi traû, phaûi noäp ngaén haïn khaùc</t>
  </si>
  <si>
    <t>Taøi saûn thöøa chôø xöû lyù</t>
  </si>
  <si>
    <t>Kinh phí coâng ñoaøn</t>
  </si>
  <si>
    <t>Baûo hieåm xaõ hoäi</t>
  </si>
  <si>
    <t xml:space="preserve">Baûo hieåm y teá </t>
  </si>
  <si>
    <t>Caùc khoaûn khaùc</t>
  </si>
  <si>
    <t xml:space="preserve"> - Chia coå töùc cho coå ñoâng</t>
  </si>
  <si>
    <t xml:space="preserve"> - 5% tieàn baûo haønh theo hôïp ñoàng</t>
  </si>
  <si>
    <t xml:space="preserve"> - 10% phí tö vaán thieát keá phaûi traû</t>
  </si>
  <si>
    <t xml:space="preserve"> - Baûo hieåm y teá thu thöøa</t>
  </si>
  <si>
    <t xml:space="preserve"> - Nhaän kyù quõy, kyù cöôïc daøi haïn</t>
  </si>
  <si>
    <t xml:space="preserve"> - Khoaûn thu khaùc</t>
  </si>
  <si>
    <t>(*) Thueá thu nhaäp doanh nghieäp</t>
  </si>
  <si>
    <t>Theo Giaáy chöùng nhaän öu ñaõi ñaàu tö soá 24/CN-UB ngaøy 15/3/2001 do Chuû tòch UBND Tænh Bình Döông caáp, Coâng ty ñöôïc höôûng caùc öu ñaõi ñaàu tö veà thueá thu nhaäp doanh nghieäp nhö sau :</t>
  </si>
  <si>
    <t xml:space="preserve"> - Ñöôïc höôûng thueá suaát thueá thu nhaäp doanh nghieäp 25%;</t>
  </si>
  <si>
    <t xml:space="preserve"> - Ñöôïc mieãn thueá thu nhaäp doanh nghieäp hai naêm, keå töø khi coù thu nhaäp chòu thueá vaø giaûm 50% soá thueá thu nhaäp doanh nghieäp phaûi noäp trong hai naêm tieáp theo;</t>
  </si>
  <si>
    <t xml:space="preserve">     - Khoâng phaûi noäp thueá thu nhaäp boå sung quy ñònh taïi khoaûn 1 ñieàu 10 cuûa Luaät thueá thu nhaäp doanh nghieäp;</t>
  </si>
  <si>
    <t xml:space="preserve">     - Nhaø ñaàu tö laø caù nhaân ñöôïc mieãn thueá thu nhaäp coù ñöôïc do mua coå phaàn cuûa doanh nghieäp trong thôøi haïn hai naêm, keå töø khi nhaø ñaàu tö coù nghóa vuï noäp thueá theo quy ñònh cuûa phaùp luaät veà thueá thu nhaäp ñoái vôùi caù nhaân</t>
  </si>
  <si>
    <t xml:space="preserve">     - Caùc loaïi thueá khaùc theo quy ñònh hieän haønh taïi thôøi ñieåm noäp thueá haøng naêm.</t>
  </si>
  <si>
    <t>Ghi chuù : Naêm 2004 laø naêm cuoái cuøng coâng ty ñöôïc höôûng öu ñaõi veà thueá thu nhaäp doanh nghieäp</t>
  </si>
  <si>
    <t>Coâng ty ñaõ ñöôïc mieån thueá thu nhaäp doanh nghieäp 02 naêm ( 2001 vaø 2002) vaø ñaõ ñöôïc giaûm 50% thueá thu nhaäp doanh nghieäp cho 02 naêm tieáp theo ( 2003, 2004 ) vôùi thueá suaát thueá thu nhaäp doanh nghieäp ñöôïc aùp duïng laø 25%;</t>
  </si>
  <si>
    <t>Nieân ñoä keá toaùn 2005, theo traû lôøi cuûa Cuïc thueá tænh Bình Döông, Coâng ty khoâng coøn ñöôïc höôûng thueá suaát öu ñaõiõ  25% maø phaûi aùp duïng thueá suaát 28%. Vì vaäy, khi laäp baûng keâ khai töï quyeát toaùn thueá theo Luaät thueá thu nhaäp d</t>
  </si>
  <si>
    <t>Coâng ty ñang laøm vieäc vôùi caùc cô quan coù thaåm quyeàn veà vieäc Coâng ty coù coøn ñöôïc höôûng thueá suaát thueá thu nhaäp doanh nghieäp 25% hay khoâng.</t>
  </si>
  <si>
    <t>13. Voán chuû sôû höõu</t>
  </si>
  <si>
    <t>Baûng ñoái chieáu bieán ñoäng cuûa Voán chuû sôû höõu</t>
  </si>
  <si>
    <t>13 - Tình hình taêng, giaûm nguoàn voán chuû sôû höõu</t>
  </si>
  <si>
    <t>Taêng trong kyø</t>
  </si>
  <si>
    <t>Giaûm trong kyø</t>
  </si>
  <si>
    <t>Voán goùp</t>
  </si>
  <si>
    <t>Coå phieáu         ngaân quõy</t>
  </si>
  <si>
    <t xml:space="preserve">  + Phaân phoái cho quõy CSH</t>
  </si>
  <si>
    <t xml:space="preserve">  + Phaân phoái cho quyõ Khen thöôûng, phuùc lôïi</t>
  </si>
  <si>
    <t xml:space="preserve">  + Caùc khoaûn khaùc</t>
  </si>
  <si>
    <t>-Taêng voán ñaàu tö töø quõy ñaàu tö phaùt trieån</t>
  </si>
  <si>
    <t xml:space="preserve">  + Caùc khoaûn khaùc ( Thuø lao HÑQT, BKS, thöôûng ban ñieàu haønh )</t>
  </si>
  <si>
    <t>Chi tieát voán ñaàu tö cuûa chuû sôû höõu</t>
  </si>
  <si>
    <t>Toång soá</t>
  </si>
  <si>
    <t>Voán coå phaàn thöôøng</t>
  </si>
  <si>
    <t>-Voán ñaàu tö cuûa nhaø nöôùc</t>
  </si>
  <si>
    <t>-Voán goùp cuûa coå ñoâng khaùc</t>
  </si>
  <si>
    <t>-Coå phieáu ngaân quõy</t>
  </si>
  <si>
    <t>Coâng ty khoâng phaùt haønh traùi phieáu.</t>
  </si>
  <si>
    <t>Caùc giao dòch veà voán vôùi caùc chuû sôû höõu vaø phaân phoái coå töùc, lôïi nhuaän :</t>
  </si>
  <si>
    <t>Voán ñaàu tö cuûa chuû sôû höõu</t>
  </si>
  <si>
    <t>Voán goùp ñaàu naêm</t>
  </si>
  <si>
    <t>Voán goùp taêng trong naêm</t>
  </si>
  <si>
    <t>Voán goùp giaûm trong naêm</t>
  </si>
  <si>
    <t>Voán goùp cuoái naêm</t>
  </si>
  <si>
    <t>Coå töùc, lôïi nhuaän ñaõ chia</t>
  </si>
  <si>
    <t>Coå töùc :</t>
  </si>
  <si>
    <t>Coå töùc ñaõ coâng boá sau ngaøy keát thuùc nieân ñoä keá toaùn</t>
  </si>
  <si>
    <t xml:space="preserve">  + Coå töùc ñaõ coâng boá treân coå phieáu thöôøng</t>
  </si>
  <si>
    <t>Coå phieáu :</t>
  </si>
  <si>
    <t>Soá löôïng coå phieáu ñöôïc pheùp phaùt haønh</t>
  </si>
  <si>
    <t>Soá löôïng coå phieáu ñaõ ñöôïc phaùt haønh vaø goùp voán ñaày ñuû</t>
  </si>
  <si>
    <t xml:space="preserve">  + Coå phieáu thöôøng</t>
  </si>
  <si>
    <t xml:space="preserve">  + Coå phieáu öu ñaõi</t>
  </si>
  <si>
    <t>Soá löôïng coå phieáu ñöôïc mua laïi</t>
  </si>
  <si>
    <t xml:space="preserve">Soá löôïng coå phieáu ñang löu haønh </t>
  </si>
  <si>
    <t>- Meäânh giaù coå phaàn  : 10.000 ñ/coå phaàn</t>
  </si>
  <si>
    <t>14. Doanh thu baùn haøng vaø cung caáp dòch vuï</t>
  </si>
  <si>
    <t>Doanh thu saûn xuaát gaïch ngoùi</t>
  </si>
  <si>
    <t>Doanh thu saûn xuaát ñaù xaây döïng</t>
  </si>
  <si>
    <t>Doanh thu baùn haøng hoùa</t>
  </si>
  <si>
    <t>Doanh thu dòch vuï</t>
  </si>
  <si>
    <t>15. Caùc khoaûn giaûm tröø</t>
  </si>
  <si>
    <t>Toång doanh thu thuaàn</t>
  </si>
  <si>
    <t>16. Gía voán haøng baùn</t>
  </si>
  <si>
    <t>Hoaït ñoäng saûn xuaát gaïch ngoùi</t>
  </si>
  <si>
    <t>Hoaït ñoäng saûn xuaát ñaù</t>
  </si>
  <si>
    <t>Kinh doanh haøng hoùa</t>
  </si>
  <si>
    <t>Hoaït ñoäng khaùc</t>
  </si>
  <si>
    <t>17. Doanh thu hoaït ñoäng taøi chính</t>
  </si>
  <si>
    <t>18. Thu nhaäp khaùc</t>
  </si>
  <si>
    <t>Baùn haøng chöa thu tieàn</t>
  </si>
  <si>
    <t>19. Chi phí khaùc</t>
  </si>
  <si>
    <t>Chi phí thanh lyù taøi saûn coá ñònh</t>
  </si>
  <si>
    <t>Giaù trò coøn laïi cuûa taøi saûn coá ñònh thanh lyù</t>
  </si>
  <si>
    <t>Toång lôïi nhuaän keá toaùn tröôùc thueá</t>
  </si>
  <si>
    <t>Caùc khoaûn ñieàu chænh taêng hoaëc giaûm lôïi nhuaän keá toaùn ñeå xaùc ñònh lôïi nhuaän chòu thueá TNDN</t>
  </si>
  <si>
    <t xml:space="preserve"> + Caùc khoaûn ñieàu chænh taêng</t>
  </si>
  <si>
    <t xml:space="preserve"> + Caùc khoaûn ñieàu chænh giaûm</t>
  </si>
  <si>
    <t>Toång thu nhaäp chòu thueá</t>
  </si>
  <si>
    <t>Thueá suaát thueá thu nhaäp doanh nghieäp</t>
  </si>
  <si>
    <t>Thueá thu nhaäp doanh nghieäp phaûi noäp</t>
  </si>
  <si>
    <t>Chi phí Thueá thu nhaäp doanh nghieäp hieän haønh</t>
  </si>
  <si>
    <t>Cheânh leäch taïm thôøi chòu thueá</t>
  </si>
  <si>
    <t>Chi phí thueá thu nhaäp doanh nghieäp hoaõn laïi</t>
  </si>
  <si>
    <t>Keá toaùn tröôûng</t>
  </si>
  <si>
    <t>NGUYEÃN THÒ THU PHÖÔNG</t>
  </si>
  <si>
    <t>Quyeàn söû 
duïng ñaát</t>
  </si>
  <si>
    <t xml:space="preserve">Lôïi nhuaän sau thueá chöa phaân phoái </t>
  </si>
  <si>
    <t>20. Chi phí Thueá thu nhaäp doanh nghieäp hieän haønh</t>
  </si>
  <si>
    <t>21.Chi phí thueá thu nhaäp doanh nghieäp hoaõn laïi</t>
  </si>
  <si>
    <t>TK: 1381 + 141</t>
  </si>
  <si>
    <t>Quõy ñaàu tö
phaùt trieån</t>
  </si>
  <si>
    <t>Quyõ döï phoøng
 taøi chính</t>
  </si>
  <si>
    <t>Chi phí phaûi traû khaùc</t>
  </si>
  <si>
    <t>10.626 coå phaàn</t>
  </si>
  <si>
    <t>Xöû lyù ñaát thöøa &amp; khoaûn khaùc</t>
  </si>
  <si>
    <t xml:space="preserve">  2. Tieàn chi traû voán goùp cho caùc CSH,mua laïi coå phieáu</t>
  </si>
  <si>
    <t xml:space="preserve">  1. Tieàn thu töø phaùt haønh CP, nhaän voán goùp cuûa CSH</t>
  </si>
  <si>
    <t>22. Nhöõng thoâng tin khaùc.</t>
  </si>
  <si>
    <t>Chi phí thueá thu nhaäp DN hoaõn laïi</t>
  </si>
  <si>
    <t xml:space="preserve"> - Baûo hieåm xaõ hoäi phaûi traû CBCNV</t>
  </si>
  <si>
    <t>Laõi tieàn gôûi, tieàn cho vay, KD chöùng khoaùn</t>
  </si>
  <si>
    <t>Taøi saûn thueá TNDN hoaõn laïi</t>
  </si>
  <si>
    <t>Luõy keá</t>
  </si>
  <si>
    <t>Kyø baùo caùo</t>
  </si>
  <si>
    <t>Kyø tröôùc</t>
  </si>
  <si>
    <t>Chi phí xaây döïng töôøng raøo Nhaø maùy Nhò Hieäp 2</t>
  </si>
  <si>
    <t>TK: 144 +1388+3388</t>
  </si>
  <si>
    <t xml:space="preserve"> Maãu soá B02-DN</t>
  </si>
  <si>
    <r>
      <t xml:space="preserve">13. Lôïi nhuaän khaùc  </t>
    </r>
    <r>
      <rPr>
        <sz val="8"/>
        <rFont val="VNI-Helve"/>
        <family val="0"/>
      </rPr>
      <t>(40 = 31 - 32 )</t>
    </r>
  </si>
  <si>
    <t>Coå phieáu</t>
  </si>
  <si>
    <t>Ñaát mua taïi Taân Uyeân + Chi phí tö vaán thieát keá Nhaø maùy Nhò Hieäp 2 + phí chuyeån giao ñaát + leä phí khaùc</t>
  </si>
  <si>
    <t>Thu nhaäp töø baùn muû cao su thu hoaïch ñöôïc taïi ñaát mua taïi Taân Uyeân</t>
  </si>
  <si>
    <t>1.520.771 coå phaàn</t>
  </si>
  <si>
    <t>1.510.145 coå phaàn</t>
  </si>
  <si>
    <t>Traû tröôùc tieàn mua ñaát troàng caây laâu naêm ñeå xaây döïng nhaø maùy môùi</t>
  </si>
  <si>
    <t xml:space="preserve">Chi phí ñaïi hoäi Coâng nhaân vieân chöùc cuoái naêm </t>
  </si>
  <si>
    <t>Coå phieáu löu haønh</t>
  </si>
  <si>
    <t xml:space="preserve">            NGUYEÃN THÒ THU PHÖÔNG</t>
  </si>
  <si>
    <t>Chi phí lieân quan vöôøn caây cao su taïi Taân Uyeân</t>
  </si>
  <si>
    <t>Thueá thu nhaäp doanh nghieäp ñöôïc giaûm 30%</t>
  </si>
  <si>
    <t>Ñaùnh giaù taùc ñoäng moâi tröôøng Nhaø maùy NH 2</t>
  </si>
  <si>
    <t>Dự phoøng giaûm giaù chöùng khoaùn</t>
  </si>
  <si>
    <t>Soá cuoái quí</t>
  </si>
  <si>
    <t xml:space="preserve">Phí kieåm toaùn naêm </t>
  </si>
  <si>
    <t xml:space="preserve">Phí ño ñaïc kieåm keâ ñaát </t>
  </si>
  <si>
    <t>NGUYỄN THIỆN TRÍ HÙNG</t>
  </si>
  <si>
    <t>11. Quyõ khen thöôûng, phuùc lôïi</t>
  </si>
  <si>
    <t>Soá ñaàu quí</t>
  </si>
  <si>
    <t>Nhaø cöûa,vaät 
kieán truùc</t>
  </si>
  <si>
    <t>Maùy moùc
 thieát bò</t>
  </si>
  <si>
    <t>Thieát bò
 vaên phoøng</t>
  </si>
  <si>
    <t>Phöông tieän 
Vaän taûi</t>
  </si>
  <si>
    <t>Mua trong quí</t>
  </si>
  <si>
    <t>Thanh lyù trong quí</t>
  </si>
  <si>
    <t>Taêng trong quí</t>
  </si>
  <si>
    <t>Giaûm trong quí</t>
  </si>
  <si>
    <t>Soá ñaàu quí</t>
  </si>
  <si>
    <t>Quí tröôùc</t>
  </si>
  <si>
    <t>Soá dö ñaàu quí tröôùc</t>
  </si>
  <si>
    <t>-Taêng voán trong quí tröôùc</t>
  </si>
  <si>
    <t>-Lôïi nhuaän sau thueá taêng trong quí tröôùc</t>
  </si>
  <si>
    <t>-Phaân phoái lôïi nhuaän quí tröôùc</t>
  </si>
  <si>
    <t xml:space="preserve">  + Chia coå töùc quí tröôùc</t>
  </si>
  <si>
    <t>Soá dö cuoái quí tröôùc</t>
  </si>
  <si>
    <t>Quí naøy</t>
  </si>
  <si>
    <t>Soá dö ñaàu quí naøy</t>
  </si>
  <si>
    <t>-Taêng voán trong quí</t>
  </si>
  <si>
    <t>-Lôïi nhuaän sau thueá taêng trong quí</t>
  </si>
  <si>
    <t xml:space="preserve">  + Chia coå töùc trong quí</t>
  </si>
  <si>
    <t>Soá dö cuoái quí naøy</t>
  </si>
  <si>
    <t xml:space="preserve">Tieàn göûi tieát kieäm coù kyø haïn (01 naêm ) taïi Ngaân haøng </t>
  </si>
  <si>
    <t xml:space="preserve">       KEÁ TOAÙN TRÖÔÛNG</t>
  </si>
  <si>
    <t>SOÁ ÑAÀU QUÙI</t>
  </si>
  <si>
    <t>SOÁ CUOÁI QUÍ</t>
  </si>
  <si>
    <t>SOÁ ÑAÀU QUÍ</t>
  </si>
  <si>
    <t>MAÕ 
SOÁ</t>
  </si>
  <si>
    <t>T
MINH</t>
  </si>
  <si>
    <t>NAÊM NAY</t>
  </si>
  <si>
    <t xml:space="preserve"> NAÊM TRÖÔÙC</t>
  </si>
  <si>
    <t>I. Löu chuyeån tieàn töø hoaït ñoäng kinh doanh</t>
  </si>
  <si>
    <t xml:space="preserve">  1. Tieàn chi ñeå mua saém,xaây döïng TSCÑ vaø caùc taøi saûn </t>
  </si>
  <si>
    <t xml:space="preserve">  2. Tieàn thu töø thanh lyù, nhöôïng baùn TSCÑ vaø caùc taøi saûn </t>
  </si>
  <si>
    <t xml:space="preserve">  3. Tieàn chi cho vay, mua caùc coâng cuï nôï cuûa ñôn vò khaùc</t>
  </si>
  <si>
    <t xml:space="preserve">  4. Tieàn thu hoài cho vay, baùn laïi caùc coâng cuï nôï cuûa ñ.vò khaùc</t>
  </si>
  <si>
    <t xml:space="preserve">                  Giaùm Ñoác</t>
  </si>
  <si>
    <t xml:space="preserve">     NGUYEÃN THÒ THU PHÖÔNG</t>
  </si>
  <si>
    <t xml:space="preserve">                NGUYỄN THIỆN TRÍ HÙNG</t>
  </si>
  <si>
    <t>Chuyeån nhöôïng QSDÑ</t>
  </si>
  <si>
    <t>DT TS Treân ñaát (töôøng raøo)</t>
  </si>
  <si>
    <t>GIAÙM ÑOÁC COÂNG TY</t>
  </si>
  <si>
    <t xml:space="preserve">    Keá Toaùn Tröôûng</t>
  </si>
  <si>
    <t>Baùo caùo taøi chính quùi 4 naêm 2010</t>
  </si>
  <si>
    <t>QUYÙ 4 NAÊM 2010</t>
  </si>
  <si>
    <t>Baùo caùo taøi chính quí 4/ 2010</t>
  </si>
  <si>
    <t>Taïi ngaøy 31/ 12/2010</t>
  </si>
  <si>
    <t>Ngaøy 25 thaùng 01 naêm 2011</t>
  </si>
  <si>
    <t>Quyù 4</t>
  </si>
  <si>
    <t xml:space="preserve">                  Ngaøy 25 thaùng 01 naêm 2011</t>
  </si>
  <si>
    <t>BAÙO CAÙO TAØI CHÍNH TOÙM TAÉT QUÙI 4 NAÊM 2010</t>
  </si>
  <si>
    <t>Baùo caùo taøi chính quí 4 naêm 2010</t>
  </si>
  <si>
    <t>BAÛN THUYEÁT MINH BAÙO CAÙO TAØI CHÍNH QUÍ 4 NAÊM 2010</t>
  </si>
  <si>
    <t xml:space="preserve">       Bình Döông, ngaøy 25 thaùng 01 naêm 2011</t>
  </si>
  <si>
    <t>Cổ phiếu quỹ p/s: 14.100</t>
  </si>
  <si>
    <t>CP lưu hành quí 3</t>
  </si>
  <si>
    <t>CP lưu hành quí 4</t>
  </si>
  <si>
    <t>CP lưu hành bq năm</t>
  </si>
  <si>
    <t>24.726 coå phaàn</t>
  </si>
  <si>
    <t>1.496.045 coå phaàn</t>
  </si>
  <si>
    <t>Thoâng tin so saùnh (nhöõng thay ñoåi veà thoâng tin quí naøy so vôùi quí 3/2010): 
Keát quaû hoaït ñoäng kinh doanh quí 4/2010 giảm 329% so vôùi quí 3 naêm 2010 laø do trong quí 3 Coâng ty ñaõ thöïc hieän xong vieäc chuyeån nhöôïng quyeàn söû duïng ñaát taïi Taân Uyeân theo Nghò quyeát HÑQT vaø ÑHÑCÑ naêm 2010,  do vaäy lôïi nhuaän trong quí 3 taêng ñoät bieán so vôùi các quí trong năm 2010.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</si>
</sst>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0\ &quot;դր.&quot;;\-#,##0\ &quot;դր.&quot;"/>
    <numFmt numFmtId="171" formatCode="#,##0\ &quot;դր.&quot;;[Red]\-#,##0\ &quot;դր.&quot;"/>
    <numFmt numFmtId="172" formatCode="#,##0.00\ &quot;դր.&quot;;\-#,##0.00\ &quot;դր.&quot;"/>
    <numFmt numFmtId="173" formatCode="#,##0.00\ &quot;դր.&quot;;[Red]\-#,##0.00\ &quot;դր.&quot;"/>
    <numFmt numFmtId="174" formatCode="_-* #,##0\ &quot;դր.&quot;_-;\-* #,##0\ &quot;դր.&quot;_-;_-* &quot;-&quot;\ &quot;դր.&quot;_-;_-@_-"/>
    <numFmt numFmtId="175" formatCode="_-* #,##0\ _դ_ր_._-;\-* #,##0\ _դ_ր_._-;_-* &quot;-&quot;\ _դ_ր_._-;_-@_-"/>
    <numFmt numFmtId="176" formatCode="_-* #,##0.00\ &quot;դր.&quot;_-;\-* #,##0.00\ &quot;դր.&quot;_-;_-* &quot;-&quot;??\ &quot;դր.&quot;_-;_-@_-"/>
    <numFmt numFmtId="177" formatCode="_-* #,##0.00\ _դ_ր_._-;\-* #,##0.00\ _դ_ր_._-;_-* &quot;-&quot;??\ _դ_ր_.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 "/>
    <numFmt numFmtId="187" formatCode="#.###\ .;\(#.###\)."/>
    <numFmt numFmtId="188" formatCode="#,###;\(#,###\)"/>
    <numFmt numFmtId="189" formatCode="0.000000"/>
    <numFmt numFmtId="190" formatCode="0.00000"/>
    <numFmt numFmtId="191" formatCode="0.0000"/>
    <numFmt numFmtId="192" formatCode="0.000"/>
    <numFmt numFmtId="193" formatCode="0.0"/>
    <numFmt numFmtId="194" formatCode="_(* #,##0.0_);_(* \(#,##0.0\);_(* &quot;-&quot;??_);_(@_)"/>
    <numFmt numFmtId="195" formatCode="_(* #,##0_);_(* \(#,##0\);_(* &quot;-&quot;??_);_(@_)"/>
    <numFmt numFmtId="196" formatCode="0.0000000"/>
    <numFmt numFmtId="197" formatCode="0.0%"/>
    <numFmt numFmtId="198" formatCode="&quot;€&quot;\ #,##0_-;&quot;€&quot;\ #,##0\-"/>
    <numFmt numFmtId="199" formatCode="&quot;€&quot;\ #,##0_-;[Red]&quot;€&quot;\ #,##0\-"/>
    <numFmt numFmtId="200" formatCode="&quot;€&quot;\ #,##0.00_-;&quot;€&quot;\ #,##0.00\-"/>
    <numFmt numFmtId="201" formatCode="&quot;€&quot;\ #,##0.00_-;[Red]&quot;€&quot;\ #,##0.00\-"/>
    <numFmt numFmtId="202" formatCode="_-&quot;€&quot;\ * #,##0_-;_-&quot;€&quot;\ * #,##0\-;_-&quot;€&quot;\ * &quot;-&quot;_-;_-@_-"/>
    <numFmt numFmtId="203" formatCode="_-* #,##0_-;_-* #,##0\-;_-* &quot;-&quot;_-;_-@_-"/>
    <numFmt numFmtId="204" formatCode="_-&quot;€&quot;\ * #,##0.00_-;_-&quot;€&quot;\ * #,##0.00\-;_-&quot;€&quot;\ * &quot;-&quot;??_-;_-@_-"/>
    <numFmt numFmtId="205" formatCode="_-* #,##0.00_-;_-* #,##0.00\-;_-* &quot;-&quot;??_-;_-@_-"/>
    <numFmt numFmtId="206" formatCode="dd/mm/yy"/>
    <numFmt numFmtId="207" formatCode="mmm/yyyy"/>
    <numFmt numFmtId="208" formatCode="_(&quot;Rp&quot;* #,##0.00_);_(&quot;Rp&quot;* \(#,##0.00\);_(&quot;Rp&quot;* &quot;-&quot;??_);_(@_)"/>
    <numFmt numFmtId="209" formatCode="_(&quot;Rp&quot;* #,##0_);_(&quot;Rp&quot;* \(#,##0\);_(&quot;Rp&quot;* &quot;-&quot;_);_(@_)"/>
    <numFmt numFmtId="210" formatCode="&quot;Yes&quot;;&quot;Yes&quot;;&quot;No&quot;"/>
    <numFmt numFmtId="211" formatCode="&quot;True&quot;;&quot;True&quot;;&quot;False&quot;"/>
    <numFmt numFmtId="212" formatCode="&quot;On&quot;;&quot;On&quot;;&quot;Off&quot;"/>
    <numFmt numFmtId="213" formatCode="[$€-2]\ #,##0.00_);[Red]\([$€-2]\ #,##0.00\)"/>
    <numFmt numFmtId="214" formatCode="&quot;$&quot;#,##0.00"/>
    <numFmt numFmtId="215" formatCode="&quot;$&quot;#,##0;[Red]\-&quot;$&quot;#,##0"/>
    <numFmt numFmtId="216" formatCode="&quot;$&quot;#,##0.00;[Red]\-&quot;$&quot;#,##0.00"/>
    <numFmt numFmtId="217" formatCode="&quot;\&quot;#,##0;[Red]&quot;\&quot;\-#,##0"/>
    <numFmt numFmtId="218" formatCode="&quot;\&quot;#,##0.00;[Red]&quot;\&quot;\-#,##0.00"/>
    <numFmt numFmtId="219" formatCode="\$#,##0\ ;\(\$#,##0\)"/>
    <numFmt numFmtId="220" formatCode="&quot;\&quot;#,##0;[Red]&quot;\&quot;&quot;\&quot;\-#,##0"/>
    <numFmt numFmtId="221" formatCode="&quot;\&quot;#,##0.00;[Red]&quot;\&quot;&quot;\&quot;&quot;\&quot;&quot;\&quot;&quot;\&quot;&quot;\&quot;\-#,##0.00"/>
    <numFmt numFmtId="222" formatCode="\ \ @"/>
    <numFmt numFmtId="223" formatCode="[$-409]dddd\,\ mmmm\ dd\,\ yyyy"/>
    <numFmt numFmtId="224" formatCode="m/d/yy;@"/>
    <numFmt numFmtId="225" formatCode="#,##0.0_);\(#,##0.0\)"/>
  </numFmts>
  <fonts count="57">
    <font>
      <sz val="10"/>
      <name val="VNI-Times"/>
      <family val="0"/>
    </font>
    <font>
      <sz val="11"/>
      <name val="VNI-Helve"/>
      <family val="0"/>
    </font>
    <font>
      <sz val="10"/>
      <name val="VNI-Helve"/>
      <family val="0"/>
    </font>
    <font>
      <b/>
      <sz val="14"/>
      <name val="VNI-Helve"/>
      <family val="0"/>
    </font>
    <font>
      <sz val="9"/>
      <name val="VNI-Helve"/>
      <family val="0"/>
    </font>
    <font>
      <b/>
      <sz val="9"/>
      <name val="VNI-Helve"/>
      <family val="0"/>
    </font>
    <font>
      <b/>
      <sz val="11"/>
      <name val="VNI-Helve"/>
      <family val="0"/>
    </font>
    <font>
      <sz val="8"/>
      <name val="VNI-Helve"/>
      <family val="0"/>
    </font>
    <font>
      <b/>
      <sz val="10"/>
      <name val="VNI-Helve"/>
      <family val="0"/>
    </font>
    <font>
      <sz val="9"/>
      <name val="VNI-Times"/>
      <family val="0"/>
    </font>
    <font>
      <b/>
      <sz val="12"/>
      <name val="VNI-Helve"/>
      <family val="0"/>
    </font>
    <font>
      <b/>
      <sz val="8"/>
      <name val="VNI-Helve"/>
      <family val="0"/>
    </font>
    <font>
      <b/>
      <sz val="16"/>
      <name val="VNI-Helve"/>
      <family val="0"/>
    </font>
    <font>
      <sz val="12"/>
      <name val="VNI-Times"/>
      <family val="0"/>
    </font>
    <font>
      <b/>
      <i/>
      <sz val="10"/>
      <name val="VNI-Helve"/>
      <family val="0"/>
    </font>
    <font>
      <i/>
      <sz val="10"/>
      <name val="VNI-Helve"/>
      <family val="0"/>
    </font>
    <font>
      <i/>
      <sz val="11"/>
      <name val="VNI-Helve"/>
      <family val="0"/>
    </font>
    <font>
      <b/>
      <sz val="11"/>
      <name val="VNI-Helve-Condense"/>
      <family val="0"/>
    </font>
    <font>
      <sz val="11"/>
      <name val="VNI-Helve-Condense"/>
      <family val="0"/>
    </font>
    <font>
      <sz val="10"/>
      <name val="VNI-Helve-Condense"/>
      <family val="0"/>
    </font>
    <font>
      <sz val="14"/>
      <name val="VNI-Helve-Condense"/>
      <family val="0"/>
    </font>
    <font>
      <b/>
      <sz val="10"/>
      <name val="VNI-Helve-Condense"/>
      <family val="0"/>
    </font>
    <font>
      <b/>
      <i/>
      <sz val="10"/>
      <name val="VNI-Helve-Condense"/>
      <family val="0"/>
    </font>
    <font>
      <sz val="10"/>
      <color indexed="10"/>
      <name val="VNI-Helve-Condense"/>
      <family val="0"/>
    </font>
    <font>
      <b/>
      <sz val="9"/>
      <name val="VNI-Helve-Condense"/>
      <family val="0"/>
    </font>
    <font>
      <sz val="9"/>
      <name val="VNI-Helve-Condense"/>
      <family val="0"/>
    </font>
    <font>
      <b/>
      <i/>
      <sz val="9"/>
      <name val="VNI-Helve-Condense"/>
      <family val="0"/>
    </font>
    <font>
      <sz val="8"/>
      <name val="VNI-Times"/>
      <family val="0"/>
    </font>
    <font>
      <sz val="12"/>
      <name val="VNI-Helve"/>
      <family val="0"/>
    </font>
    <font>
      <b/>
      <sz val="10"/>
      <color indexed="10"/>
      <name val="VNI-Helve-Condense"/>
      <family val="0"/>
    </font>
    <font>
      <sz val="10"/>
      <color indexed="10"/>
      <name val="VNI-Times"/>
      <family val="0"/>
    </font>
    <font>
      <sz val="10"/>
      <name val="Arial"/>
      <family val="0"/>
    </font>
    <font>
      <u val="single"/>
      <sz val="10"/>
      <color indexed="36"/>
      <name val="VNI-Times"/>
      <family val="0"/>
    </font>
    <font>
      <sz val="8"/>
      <name val="Arial"/>
      <family val="2"/>
    </font>
    <font>
      <b/>
      <sz val="12"/>
      <name val="Arial"/>
      <family val="2"/>
    </font>
    <font>
      <b/>
      <sz val="18"/>
      <name val="Arial"/>
      <family val="2"/>
    </font>
    <font>
      <u val="single"/>
      <sz val="10"/>
      <color indexed="12"/>
      <name val="VNI-Times"/>
      <family val="0"/>
    </font>
    <font>
      <sz val="10"/>
      <name val="MS Sans Serif"/>
      <family val="0"/>
    </font>
    <font>
      <sz val="11"/>
      <name val="Times New Roman"/>
      <family val="0"/>
    </font>
    <font>
      <sz val="10"/>
      <color indexed="8"/>
      <name val="Arial"/>
      <family val="2"/>
    </font>
    <font>
      <sz val="10"/>
      <name val="VNtimes new roman"/>
      <family val="0"/>
    </font>
    <font>
      <sz val="14"/>
      <name val="뼻뮝"/>
      <family val="3"/>
    </font>
    <font>
      <sz val="12"/>
      <name val="뼻뮝"/>
      <family val="1"/>
    </font>
    <font>
      <sz val="12"/>
      <name val="바탕체"/>
      <family val="1"/>
    </font>
    <font>
      <sz val="10"/>
      <name val="굴림체"/>
      <family val="3"/>
    </font>
    <font>
      <b/>
      <sz val="10"/>
      <name val="VNI-Times"/>
      <family val="0"/>
    </font>
    <font>
      <sz val="9"/>
      <color indexed="10"/>
      <name val="VNI-Helve-Condense"/>
      <family val="0"/>
    </font>
    <font>
      <sz val="8"/>
      <name val="Tahoma"/>
      <family val="0"/>
    </font>
    <font>
      <b/>
      <sz val="8"/>
      <name val="Tahoma"/>
      <family val="0"/>
    </font>
    <font>
      <b/>
      <sz val="10"/>
      <color indexed="12"/>
      <name val="VNI-Helve-Condense"/>
      <family val="0"/>
    </font>
    <font>
      <sz val="10"/>
      <color indexed="12"/>
      <name val="VNI-Helve-Condense"/>
      <family val="0"/>
    </font>
    <font>
      <b/>
      <sz val="9"/>
      <color indexed="12"/>
      <name val="VNI-Helve-Condense"/>
      <family val="0"/>
    </font>
    <font>
      <sz val="9"/>
      <color indexed="12"/>
      <name val="VNI-Helve-Condense"/>
      <family val="0"/>
    </font>
    <font>
      <sz val="8"/>
      <name val="VNI-Harrington"/>
      <family val="5"/>
    </font>
    <font>
      <sz val="8"/>
      <color indexed="10"/>
      <name val="VNI-Helve"/>
      <family val="0"/>
    </font>
    <font>
      <sz val="8"/>
      <color indexed="10"/>
      <name val="VNI-Times"/>
      <family val="0"/>
    </font>
    <font>
      <b/>
      <sz val="8"/>
      <name val="VNI-Times"/>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2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style="double"/>
      <bottom>
        <color indexed="63"/>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pplyFill="0" applyBorder="0" applyAlignment="0">
      <protection/>
    </xf>
    <xf numFmtId="197" fontId="31" fillId="0" borderId="0" applyFill="0" applyBorder="0" applyAlignment="0">
      <protection/>
    </xf>
    <xf numFmtId="214" fontId="31"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3"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9" fontId="31" fillId="0" borderId="0" applyFont="0" applyFill="0" applyBorder="0" applyAlignment="0" applyProtection="0"/>
    <xf numFmtId="0" fontId="31" fillId="0" borderId="0" applyFont="0" applyFill="0" applyBorder="0" applyAlignment="0" applyProtection="0"/>
    <xf numFmtId="0" fontId="31" fillId="0" borderId="0" applyFill="0" applyBorder="0" applyAlignment="0">
      <protection/>
    </xf>
    <xf numFmtId="2" fontId="31" fillId="0" borderId="0" applyFont="0" applyFill="0" applyBorder="0" applyAlignment="0" applyProtection="0"/>
    <xf numFmtId="0" fontId="32" fillId="0" borderId="0" applyNumberFormat="0" applyFill="0" applyBorder="0" applyAlignment="0" applyProtection="0"/>
    <xf numFmtId="38" fontId="33" fillId="2" borderId="0" applyNumberFormat="0" applyBorder="0" applyAlignment="0" applyProtection="0"/>
    <xf numFmtId="0" fontId="34" fillId="0" borderId="1" applyNumberFormat="0" applyAlignment="0" applyProtection="0"/>
    <xf numFmtId="0" fontId="34" fillId="0" borderId="2">
      <alignment horizontal="left" vertical="center"/>
      <protection/>
    </xf>
    <xf numFmtId="0" fontId="35"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10" fontId="33" fillId="3" borderId="3" applyNumberFormat="0" applyBorder="0" applyAlignment="0" applyProtection="0"/>
    <xf numFmtId="0" fontId="31" fillId="0" borderId="0" applyFill="0" applyBorder="0" applyAlignment="0">
      <protection/>
    </xf>
    <xf numFmtId="38" fontId="37" fillId="0" borderId="0" applyFont="0" applyFill="0" applyBorder="0" applyAlignment="0" applyProtection="0"/>
    <xf numFmtId="40" fontId="37" fillId="0" borderId="0" applyFont="0" applyFill="0" applyBorder="0" applyAlignment="0" applyProtection="0"/>
    <xf numFmtId="215" fontId="37" fillId="0" borderId="0" applyFont="0" applyFill="0" applyBorder="0" applyAlignment="0" applyProtection="0"/>
    <xf numFmtId="216" fontId="37" fillId="0" borderId="0" applyFont="0" applyFill="0" applyBorder="0" applyAlignment="0" applyProtection="0"/>
    <xf numFmtId="0" fontId="38" fillId="0" borderId="0">
      <alignment/>
      <protection/>
    </xf>
    <xf numFmtId="9" fontId="0" fillId="0" borderId="0" applyFont="0" applyFill="0" applyBorder="0" applyAlignment="0" applyProtection="0"/>
    <xf numFmtId="10" fontId="31" fillId="0" borderId="0" applyFont="0" applyFill="0" applyBorder="0" applyAlignment="0" applyProtection="0"/>
    <xf numFmtId="9" fontId="37" fillId="0" borderId="4" applyNumberFormat="0" applyBorder="0">
      <alignment/>
      <protection/>
    </xf>
    <xf numFmtId="0" fontId="31" fillId="0" borderId="0" applyFill="0" applyBorder="0" applyAlignment="0">
      <protection/>
    </xf>
    <xf numFmtId="49" fontId="39" fillId="0" borderId="0" applyFill="0" applyBorder="0" applyAlignment="0">
      <protection/>
    </xf>
    <xf numFmtId="0" fontId="31" fillId="0" borderId="0" applyFill="0" applyBorder="0" applyAlignment="0">
      <protection/>
    </xf>
    <xf numFmtId="0" fontId="31" fillId="0" borderId="5" applyNumberFormat="0" applyFont="0" applyFill="0" applyAlignment="0" applyProtection="0"/>
    <xf numFmtId="0" fontId="40" fillId="0" borderId="0">
      <alignment/>
      <protection/>
    </xf>
    <xf numFmtId="0" fontId="40" fillId="0" borderId="0">
      <alignment/>
      <protection/>
    </xf>
    <xf numFmtId="40" fontId="41" fillId="0" borderId="0" applyFont="0" applyFill="0" applyBorder="0" applyAlignment="0" applyProtection="0"/>
    <xf numFmtId="38"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0" fontId="31" fillId="0" borderId="0" applyFont="0" applyFill="0" applyBorder="0" applyAlignment="0" applyProtection="0"/>
    <xf numFmtId="0" fontId="42" fillId="0" borderId="0">
      <alignment/>
      <protection/>
    </xf>
    <xf numFmtId="220" fontId="31" fillId="0" borderId="0" applyFont="0" applyFill="0" applyBorder="0" applyAlignment="0" applyProtection="0"/>
    <xf numFmtId="221" fontId="31" fillId="0" borderId="0" applyFont="0" applyFill="0" applyBorder="0" applyAlignment="0" applyProtection="0"/>
    <xf numFmtId="218" fontId="43" fillId="0" borderId="0" applyFont="0" applyFill="0" applyBorder="0" applyAlignment="0" applyProtection="0"/>
    <xf numFmtId="217" fontId="43" fillId="0" borderId="0" applyFont="0" applyFill="0" applyBorder="0" applyAlignment="0" applyProtection="0"/>
    <xf numFmtId="0" fontId="44" fillId="0" borderId="0">
      <alignment/>
      <protection/>
    </xf>
  </cellStyleXfs>
  <cellXfs count="437">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6" xfId="0" applyFont="1" applyBorder="1" applyAlignment="1">
      <alignment/>
    </xf>
    <xf numFmtId="0" fontId="4" fillId="0" borderId="6" xfId="0" applyFont="1" applyBorder="1" applyAlignment="1">
      <alignment horizontal="center"/>
    </xf>
    <xf numFmtId="0" fontId="4" fillId="0" borderId="7" xfId="0" applyFont="1" applyBorder="1" applyAlignment="1">
      <alignment/>
    </xf>
    <xf numFmtId="0" fontId="4" fillId="0" borderId="7" xfId="0" applyFont="1" applyBorder="1" applyAlignment="1">
      <alignment horizontal="center"/>
    </xf>
    <xf numFmtId="0" fontId="4" fillId="0" borderId="3" xfId="0" applyFont="1" applyBorder="1" applyAlignment="1">
      <alignment horizontal="center"/>
    </xf>
    <xf numFmtId="0" fontId="5" fillId="0" borderId="6" xfId="0" applyFont="1" applyBorder="1" applyAlignment="1">
      <alignment/>
    </xf>
    <xf numFmtId="0" fontId="5" fillId="0" borderId="6" xfId="0" applyFont="1" applyBorder="1" applyAlignment="1">
      <alignment horizontal="center"/>
    </xf>
    <xf numFmtId="0" fontId="5" fillId="0" borderId="8" xfId="0" applyFont="1" applyBorder="1" applyAlignment="1">
      <alignment/>
    </xf>
    <xf numFmtId="0" fontId="5" fillId="0" borderId="8" xfId="0" applyFont="1" applyBorder="1" applyAlignment="1">
      <alignment horizontal="center"/>
    </xf>
    <xf numFmtId="0" fontId="5" fillId="0" borderId="3" xfId="0" applyFont="1" applyBorder="1" applyAlignment="1">
      <alignment horizontal="center"/>
    </xf>
    <xf numFmtId="37" fontId="1" fillId="0" borderId="0" xfId="0" applyNumberFormat="1" applyFont="1" applyAlignment="1">
      <alignment/>
    </xf>
    <xf numFmtId="37" fontId="4" fillId="0" borderId="0" xfId="0" applyNumberFormat="1" applyFont="1" applyAlignment="1">
      <alignment/>
    </xf>
    <xf numFmtId="37" fontId="4" fillId="0" borderId="3" xfId="0" applyNumberFormat="1" applyFont="1" applyBorder="1" applyAlignment="1">
      <alignment horizontal="center"/>
    </xf>
    <xf numFmtId="37" fontId="0" fillId="0" borderId="0" xfId="0" applyNumberFormat="1" applyAlignment="1">
      <alignment/>
    </xf>
    <xf numFmtId="0" fontId="4" fillId="0" borderId="9"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37" fontId="5" fillId="0" borderId="3" xfId="0" applyNumberFormat="1" applyFont="1" applyBorder="1" applyAlignment="1">
      <alignment horizontal="center"/>
    </xf>
    <xf numFmtId="0" fontId="4" fillId="0" borderId="0" xfId="0" applyFont="1" applyBorder="1" applyAlignment="1">
      <alignment/>
    </xf>
    <xf numFmtId="37" fontId="0" fillId="0" borderId="0" xfId="0" applyNumberFormat="1" applyFont="1" applyBorder="1" applyAlignment="1">
      <alignment/>
    </xf>
    <xf numFmtId="0" fontId="4" fillId="0" borderId="3" xfId="0" applyFont="1" applyBorder="1" applyAlignment="1">
      <alignment/>
    </xf>
    <xf numFmtId="0" fontId="8" fillId="0" borderId="0" xfId="0" applyFont="1" applyAlignment="1">
      <alignment horizontal="left"/>
    </xf>
    <xf numFmtId="0" fontId="2" fillId="0" borderId="0" xfId="0" applyFont="1" applyAlignment="1">
      <alignment/>
    </xf>
    <xf numFmtId="0" fontId="8" fillId="0" borderId="0" xfId="0" applyFont="1" applyAlignment="1">
      <alignment/>
    </xf>
    <xf numFmtId="37" fontId="8" fillId="0" borderId="0" xfId="0" applyNumberFormat="1" applyFont="1" applyAlignment="1">
      <alignment/>
    </xf>
    <xf numFmtId="0" fontId="5" fillId="0" borderId="0" xfId="0" applyFont="1" applyAlignment="1">
      <alignment horizontal="left"/>
    </xf>
    <xf numFmtId="37" fontId="2" fillId="0" borderId="0" xfId="0" applyNumberFormat="1" applyFont="1" applyAlignment="1">
      <alignment/>
    </xf>
    <xf numFmtId="0" fontId="6" fillId="0" borderId="0" xfId="0" applyFont="1" applyBorder="1" applyAlignment="1">
      <alignment horizontal="center"/>
    </xf>
    <xf numFmtId="37" fontId="8" fillId="0" borderId="13" xfId="0" applyNumberFormat="1" applyFont="1" applyBorder="1" applyAlignment="1">
      <alignment/>
    </xf>
    <xf numFmtId="37" fontId="8" fillId="0" borderId="6" xfId="0" applyNumberFormat="1" applyFont="1" applyBorder="1" applyAlignment="1">
      <alignment/>
    </xf>
    <xf numFmtId="37" fontId="2" fillId="0" borderId="6" xfId="0" applyNumberFormat="1" applyFont="1" applyBorder="1" applyAlignment="1">
      <alignment/>
    </xf>
    <xf numFmtId="37" fontId="2" fillId="0" borderId="7" xfId="0" applyNumberFormat="1" applyFont="1" applyBorder="1" applyAlignment="1">
      <alignment/>
    </xf>
    <xf numFmtId="37" fontId="8" fillId="0" borderId="3" xfId="0" applyNumberFormat="1" applyFont="1" applyBorder="1" applyAlignment="1">
      <alignment/>
    </xf>
    <xf numFmtId="37" fontId="8" fillId="0" borderId="8" xfId="0" applyNumberFormat="1" applyFont="1" applyBorder="1" applyAlignment="1">
      <alignment/>
    </xf>
    <xf numFmtId="0" fontId="13" fillId="0" borderId="0" xfId="0" applyFont="1" applyAlignment="1">
      <alignment/>
    </xf>
    <xf numFmtId="0" fontId="8" fillId="0" borderId="3" xfId="0" applyFont="1" applyBorder="1" applyAlignment="1">
      <alignment horizontal="center"/>
    </xf>
    <xf numFmtId="0" fontId="14" fillId="0" borderId="13" xfId="0" applyFont="1" applyBorder="1" applyAlignment="1">
      <alignment horizontal="center"/>
    </xf>
    <xf numFmtId="0" fontId="14" fillId="0" borderId="13" xfId="0" applyFont="1" applyBorder="1" applyAlignment="1">
      <alignment/>
    </xf>
    <xf numFmtId="3" fontId="8" fillId="0" borderId="13" xfId="0" applyNumberFormat="1" applyFont="1" applyBorder="1" applyAlignment="1">
      <alignment/>
    </xf>
    <xf numFmtId="0" fontId="2" fillId="0" borderId="6" xfId="0" applyFont="1" applyBorder="1" applyAlignment="1">
      <alignment/>
    </xf>
    <xf numFmtId="3" fontId="2" fillId="0" borderId="6" xfId="0" applyNumberFormat="1" applyFont="1" applyBorder="1" applyAlignment="1">
      <alignment/>
    </xf>
    <xf numFmtId="0" fontId="14" fillId="0" borderId="6" xfId="0" applyFont="1" applyBorder="1" applyAlignment="1">
      <alignment horizontal="center"/>
    </xf>
    <xf numFmtId="0" fontId="14" fillId="0" borderId="6" xfId="0" applyFont="1" applyBorder="1" applyAlignment="1">
      <alignment/>
    </xf>
    <xf numFmtId="3" fontId="8" fillId="0" borderId="6" xfId="0" applyNumberFormat="1" applyFont="1" applyBorder="1" applyAlignment="1">
      <alignment/>
    </xf>
    <xf numFmtId="0" fontId="2" fillId="0" borderId="6" xfId="0" applyFont="1" applyBorder="1" applyAlignment="1">
      <alignment horizontal="right"/>
    </xf>
    <xf numFmtId="0" fontId="2" fillId="0" borderId="6" xfId="0" applyFont="1" applyBorder="1" applyAlignment="1" quotePrefix="1">
      <alignment/>
    </xf>
    <xf numFmtId="0" fontId="8" fillId="0" borderId="6" xfId="0" applyFont="1" applyBorder="1" applyAlignment="1">
      <alignment horizontal="center"/>
    </xf>
    <xf numFmtId="0" fontId="2" fillId="0" borderId="7" xfId="0" applyFont="1" applyBorder="1" applyAlignment="1">
      <alignment/>
    </xf>
    <xf numFmtId="3" fontId="2" fillId="0" borderId="7" xfId="0" applyNumberFormat="1" applyFont="1" applyBorder="1" applyAlignment="1">
      <alignment/>
    </xf>
    <xf numFmtId="0" fontId="8" fillId="0" borderId="14" xfId="0" applyFont="1" applyBorder="1" applyAlignment="1">
      <alignment horizontal="center"/>
    </xf>
    <xf numFmtId="3" fontId="8" fillId="0" borderId="14" xfId="0" applyNumberFormat="1" applyFont="1" applyBorder="1" applyAlignment="1">
      <alignment/>
    </xf>
    <xf numFmtId="3" fontId="2" fillId="0" borderId="0" xfId="0" applyNumberFormat="1" applyFont="1" applyAlignment="1">
      <alignment/>
    </xf>
    <xf numFmtId="0" fontId="2" fillId="0" borderId="13" xfId="0" applyFont="1" applyBorder="1" applyAlignment="1">
      <alignment horizontal="center"/>
    </xf>
    <xf numFmtId="0" fontId="2" fillId="0" borderId="13" xfId="0" applyFont="1" applyBorder="1" applyAlignment="1">
      <alignment/>
    </xf>
    <xf numFmtId="3" fontId="2" fillId="0" borderId="15" xfId="0" applyNumberFormat="1" applyFont="1" applyBorder="1" applyAlignment="1">
      <alignment/>
    </xf>
    <xf numFmtId="0" fontId="2" fillId="0" borderId="6" xfId="0" applyFont="1" applyBorder="1" applyAlignment="1">
      <alignment horizontal="center"/>
    </xf>
    <xf numFmtId="0" fontId="8" fillId="0" borderId="6" xfId="0" applyFont="1" applyBorder="1" applyAlignment="1">
      <alignment/>
    </xf>
    <xf numFmtId="0" fontId="2" fillId="0" borderId="14" xfId="0" applyFont="1" applyBorder="1" applyAlignment="1">
      <alignment horizontal="center"/>
    </xf>
    <xf numFmtId="0" fontId="2" fillId="0" borderId="14" xfId="0" applyFont="1" applyBorder="1" applyAlignment="1">
      <alignment/>
    </xf>
    <xf numFmtId="3" fontId="2" fillId="0" borderId="14" xfId="0" applyNumberFormat="1" applyFont="1" applyBorder="1" applyAlignment="1">
      <alignment/>
    </xf>
    <xf numFmtId="0" fontId="8" fillId="0" borderId="13" xfId="0" applyFont="1" applyBorder="1" applyAlignment="1">
      <alignment horizontal="center"/>
    </xf>
    <xf numFmtId="0" fontId="8" fillId="0" borderId="13" xfId="0" applyFont="1" applyBorder="1" applyAlignment="1">
      <alignment/>
    </xf>
    <xf numFmtId="10" fontId="2" fillId="0" borderId="6" xfId="0" applyNumberFormat="1" applyFont="1" applyBorder="1" applyAlignment="1">
      <alignment horizontal="center"/>
    </xf>
    <xf numFmtId="197" fontId="2" fillId="0" borderId="6" xfId="41" applyNumberFormat="1" applyFont="1" applyBorder="1" applyAlignment="1">
      <alignment/>
    </xf>
    <xf numFmtId="2" fontId="2" fillId="0" borderId="6" xfId="0" applyNumberFormat="1" applyFont="1" applyBorder="1" applyAlignment="1">
      <alignment/>
    </xf>
    <xf numFmtId="0" fontId="17" fillId="0" borderId="0" xfId="0" applyFont="1" applyBorder="1" applyAlignment="1">
      <alignment/>
    </xf>
    <xf numFmtId="0" fontId="18" fillId="0" borderId="0" xfId="0" applyFont="1" applyBorder="1" applyAlignment="1">
      <alignment/>
    </xf>
    <xf numFmtId="0" fontId="18" fillId="0" borderId="0" xfId="0" applyFont="1" applyAlignment="1">
      <alignment/>
    </xf>
    <xf numFmtId="0" fontId="19" fillId="0" borderId="0" xfId="0" applyFont="1" applyBorder="1" applyAlignment="1">
      <alignment/>
    </xf>
    <xf numFmtId="0" fontId="19" fillId="0" borderId="0" xfId="0" applyFont="1" applyAlignment="1">
      <alignment horizontal="right"/>
    </xf>
    <xf numFmtId="0" fontId="19" fillId="0" borderId="0" xfId="0" applyFont="1" applyBorder="1" applyAlignment="1">
      <alignment/>
    </xf>
    <xf numFmtId="0" fontId="21" fillId="0" borderId="0" xfId="0" applyFont="1" applyBorder="1" applyAlignment="1">
      <alignment/>
    </xf>
    <xf numFmtId="0" fontId="19" fillId="0" borderId="0" xfId="0" applyFont="1" applyAlignment="1">
      <alignment/>
    </xf>
    <xf numFmtId="41" fontId="19" fillId="0" borderId="0" xfId="0" applyNumberFormat="1" applyFont="1" applyAlignment="1">
      <alignment/>
    </xf>
    <xf numFmtId="41" fontId="21" fillId="0" borderId="0" xfId="0" applyNumberFormat="1" applyFont="1" applyBorder="1" applyAlignment="1">
      <alignment horizontal="left" vertical="center"/>
    </xf>
    <xf numFmtId="41" fontId="21" fillId="0" borderId="0" xfId="0" applyNumberFormat="1" applyFont="1" applyBorder="1" applyAlignment="1">
      <alignment vertical="center"/>
    </xf>
    <xf numFmtId="41" fontId="21" fillId="0" borderId="16" xfId="0" applyNumberFormat="1" applyFont="1" applyBorder="1" applyAlignment="1">
      <alignment horizontal="right" vertical="center"/>
    </xf>
    <xf numFmtId="41" fontId="21" fillId="0" borderId="0" xfId="0" applyNumberFormat="1" applyFont="1" applyBorder="1" applyAlignment="1" quotePrefix="1">
      <alignment horizontal="right" vertical="center"/>
    </xf>
    <xf numFmtId="14" fontId="21" fillId="0" borderId="16" xfId="0" applyNumberFormat="1" applyFont="1" applyBorder="1" applyAlignment="1">
      <alignment horizontal="right" vertical="center"/>
    </xf>
    <xf numFmtId="41" fontId="19" fillId="0" borderId="0" xfId="0" applyNumberFormat="1" applyFont="1" applyBorder="1" applyAlignment="1">
      <alignment vertical="center"/>
    </xf>
    <xf numFmtId="41" fontId="21" fillId="0" borderId="0" xfId="0" applyNumberFormat="1" applyFont="1" applyAlignment="1">
      <alignment/>
    </xf>
    <xf numFmtId="41" fontId="17" fillId="0" borderId="0" xfId="0" applyNumberFormat="1" applyFont="1" applyAlignment="1">
      <alignment/>
    </xf>
    <xf numFmtId="41" fontId="21" fillId="0" borderId="0" xfId="0" applyNumberFormat="1" applyFont="1" applyBorder="1" applyAlignment="1">
      <alignment horizontal="center" vertical="center"/>
    </xf>
    <xf numFmtId="41" fontId="21" fillId="0" borderId="17" xfId="0" applyNumberFormat="1" applyFont="1" applyBorder="1" applyAlignment="1">
      <alignment vertical="center"/>
    </xf>
    <xf numFmtId="41" fontId="18" fillId="0" borderId="0" xfId="0" applyNumberFormat="1" applyFont="1" applyAlignment="1">
      <alignment/>
    </xf>
    <xf numFmtId="41" fontId="19" fillId="0" borderId="0" xfId="0" applyNumberFormat="1" applyFont="1" applyBorder="1" applyAlignment="1" quotePrefix="1">
      <alignment/>
    </xf>
    <xf numFmtId="41" fontId="19" fillId="0" borderId="0" xfId="0" applyNumberFormat="1" applyFont="1" applyBorder="1" applyAlignment="1">
      <alignment/>
    </xf>
    <xf numFmtId="41" fontId="21" fillId="0" borderId="0" xfId="0" applyNumberFormat="1" applyFont="1" applyBorder="1" applyAlignment="1">
      <alignment horizontal="left"/>
    </xf>
    <xf numFmtId="0" fontId="21" fillId="0" borderId="18" xfId="0" applyFont="1" applyBorder="1" applyAlignment="1">
      <alignment horizontal="center" vertical="center" wrapText="1"/>
    </xf>
    <xf numFmtId="0" fontId="0" fillId="0" borderId="0" xfId="0" applyFont="1" applyAlignment="1">
      <alignment wrapText="1"/>
    </xf>
    <xf numFmtId="41" fontId="21" fillId="0" borderId="17" xfId="0" applyNumberFormat="1" applyFont="1" applyBorder="1" applyAlignment="1">
      <alignment/>
    </xf>
    <xf numFmtId="0" fontId="21" fillId="0" borderId="0" xfId="0" applyFont="1" applyBorder="1" applyAlignment="1">
      <alignment/>
    </xf>
    <xf numFmtId="0" fontId="21" fillId="0" borderId="0" xfId="0" applyFont="1" applyBorder="1" applyAlignment="1" quotePrefix="1">
      <alignment/>
    </xf>
    <xf numFmtId="41" fontId="19" fillId="0" borderId="0" xfId="0" applyNumberFormat="1" applyFont="1" applyAlignment="1" quotePrefix="1">
      <alignment/>
    </xf>
    <xf numFmtId="41" fontId="19" fillId="0" borderId="0" xfId="0" applyNumberFormat="1" applyFont="1" applyBorder="1" applyAlignment="1">
      <alignment horizontal="right"/>
    </xf>
    <xf numFmtId="0" fontId="21" fillId="0" borderId="0" xfId="0" applyFont="1" applyBorder="1" applyAlignment="1">
      <alignment horizontal="center" vertical="center"/>
    </xf>
    <xf numFmtId="0" fontId="19" fillId="0" borderId="0" xfId="0" applyFont="1" applyBorder="1" applyAlignment="1">
      <alignment vertical="top" wrapText="1"/>
    </xf>
    <xf numFmtId="0" fontId="19" fillId="0" borderId="0" xfId="0" applyFont="1" applyBorder="1" applyAlignment="1" quotePrefix="1">
      <alignment vertical="top" wrapText="1"/>
    </xf>
    <xf numFmtId="0" fontId="0" fillId="0" borderId="0" xfId="0" applyFont="1" applyBorder="1" applyAlignment="1">
      <alignment vertical="top" wrapText="1"/>
    </xf>
    <xf numFmtId="195" fontId="19" fillId="0" borderId="0" xfId="18" applyNumberFormat="1" applyFont="1" applyBorder="1" applyAlignment="1">
      <alignment vertical="top"/>
    </xf>
    <xf numFmtId="0" fontId="19" fillId="0" borderId="0" xfId="0" applyFont="1" applyBorder="1" applyAlignment="1" quotePrefix="1">
      <alignment/>
    </xf>
    <xf numFmtId="0" fontId="19" fillId="0" borderId="0" xfId="0" applyFont="1" applyBorder="1" applyAlignment="1">
      <alignment horizontal="center" vertical="center"/>
    </xf>
    <xf numFmtId="195" fontId="19" fillId="0" borderId="0" xfId="18" applyNumberFormat="1" applyFont="1" applyBorder="1" applyAlignment="1">
      <alignment/>
    </xf>
    <xf numFmtId="195" fontId="21" fillId="0" borderId="0" xfId="18" applyNumberFormat="1" applyFont="1" applyBorder="1" applyAlignment="1">
      <alignment/>
    </xf>
    <xf numFmtId="41" fontId="19" fillId="0" borderId="0" xfId="0" applyNumberFormat="1" applyFont="1" applyBorder="1" applyAlignment="1">
      <alignment/>
    </xf>
    <xf numFmtId="0" fontId="19" fillId="0" borderId="0" xfId="0" applyFont="1" applyFill="1" applyBorder="1" applyAlignment="1" quotePrefix="1">
      <alignment/>
    </xf>
    <xf numFmtId="41" fontId="21" fillId="0" borderId="0" xfId="0" applyNumberFormat="1" applyFont="1" applyBorder="1" applyAlignment="1">
      <alignment/>
    </xf>
    <xf numFmtId="41" fontId="21" fillId="0" borderId="0" xfId="0" applyNumberFormat="1" applyFont="1" applyBorder="1" applyAlignment="1" quotePrefix="1">
      <alignment/>
    </xf>
    <xf numFmtId="41" fontId="21" fillId="0" borderId="0" xfId="0" applyNumberFormat="1" applyFont="1" applyBorder="1" applyAlignment="1">
      <alignment horizontal="center"/>
    </xf>
    <xf numFmtId="0" fontId="19" fillId="0" borderId="0" xfId="0" applyFont="1" applyAlignment="1">
      <alignment/>
    </xf>
    <xf numFmtId="0" fontId="18" fillId="0" borderId="0" xfId="0" applyFont="1" applyAlignment="1">
      <alignment/>
    </xf>
    <xf numFmtId="41" fontId="19" fillId="0" borderId="0" xfId="0" applyNumberFormat="1" applyFont="1" applyAlignment="1">
      <alignment/>
    </xf>
    <xf numFmtId="41" fontId="19" fillId="0" borderId="0" xfId="0" applyNumberFormat="1" applyFont="1" applyBorder="1" applyAlignment="1">
      <alignment vertical="top" wrapText="1"/>
    </xf>
    <xf numFmtId="0" fontId="19" fillId="0" borderId="0" xfId="0" applyFont="1" applyAlignment="1">
      <alignment vertical="top" wrapText="1"/>
    </xf>
    <xf numFmtId="0" fontId="21" fillId="0" borderId="0" xfId="0" applyFont="1" applyFill="1" applyBorder="1" applyAlignment="1">
      <alignment/>
    </xf>
    <xf numFmtId="0" fontId="21" fillId="0" borderId="0" xfId="0" applyFont="1" applyAlignment="1">
      <alignment/>
    </xf>
    <xf numFmtId="0" fontId="21" fillId="0" borderId="19" xfId="0" applyFont="1" applyBorder="1" applyAlignment="1">
      <alignment horizontal="center" vertical="center" wrapText="1"/>
    </xf>
    <xf numFmtId="0" fontId="22" fillId="0" borderId="0" xfId="0" applyFont="1" applyBorder="1" applyAlignment="1">
      <alignment/>
    </xf>
    <xf numFmtId="0" fontId="19" fillId="0" borderId="16" xfId="0" applyFont="1" applyBorder="1" applyAlignment="1">
      <alignment/>
    </xf>
    <xf numFmtId="41" fontId="19" fillId="0" borderId="16" xfId="0" applyNumberFormat="1" applyFont="1" applyBorder="1" applyAlignment="1">
      <alignment/>
    </xf>
    <xf numFmtId="0" fontId="19" fillId="0" borderId="18" xfId="0" applyFont="1" applyBorder="1" applyAlignment="1">
      <alignment/>
    </xf>
    <xf numFmtId="41" fontId="19" fillId="0" borderId="18" xfId="0" applyNumberFormat="1" applyFont="1" applyBorder="1" applyAlignment="1">
      <alignment/>
    </xf>
    <xf numFmtId="0" fontId="21" fillId="0" borderId="0" xfId="0" applyFont="1" applyBorder="1" applyAlignment="1">
      <alignment vertical="top"/>
    </xf>
    <xf numFmtId="195" fontId="19" fillId="0" borderId="0" xfId="18" applyNumberFormat="1" applyFont="1" applyBorder="1" applyAlignment="1" quotePrefix="1">
      <alignment vertical="top" wrapText="1"/>
    </xf>
    <xf numFmtId="195" fontId="21" fillId="0" borderId="17" xfId="0" applyNumberFormat="1" applyFont="1" applyBorder="1" applyAlignment="1" quotePrefix="1">
      <alignment vertical="top" wrapText="1"/>
    </xf>
    <xf numFmtId="195" fontId="19" fillId="0" borderId="0" xfId="0" applyNumberFormat="1" applyFont="1" applyBorder="1" applyAlignment="1" quotePrefix="1">
      <alignment vertical="top" wrapText="1"/>
    </xf>
    <xf numFmtId="195" fontId="21" fillId="0" borderId="17" xfId="18" applyNumberFormat="1" applyFont="1" applyBorder="1" applyAlignment="1">
      <alignment/>
    </xf>
    <xf numFmtId="0" fontId="19" fillId="0" borderId="0" xfId="0" applyFont="1" applyBorder="1" applyAlignment="1" quotePrefix="1">
      <alignment vertical="top"/>
    </xf>
    <xf numFmtId="195" fontId="19" fillId="0" borderId="0" xfId="18" applyNumberFormat="1" applyFont="1" applyAlignment="1">
      <alignment/>
    </xf>
    <xf numFmtId="0" fontId="19" fillId="0" borderId="0" xfId="0" applyFont="1" applyBorder="1" applyAlignment="1">
      <alignment vertical="top"/>
    </xf>
    <xf numFmtId="195" fontId="23" fillId="0" borderId="0" xfId="18" applyNumberFormat="1" applyFont="1" applyBorder="1" applyAlignment="1">
      <alignment/>
    </xf>
    <xf numFmtId="195" fontId="19" fillId="0" borderId="0" xfId="0" applyNumberFormat="1" applyFont="1" applyAlignment="1">
      <alignment/>
    </xf>
    <xf numFmtId="195" fontId="21" fillId="0" borderId="17" xfId="18" applyNumberFormat="1" applyFont="1" applyBorder="1" applyAlignment="1">
      <alignment vertical="top"/>
    </xf>
    <xf numFmtId="43" fontId="19" fillId="0" borderId="0" xfId="18" applyFont="1" applyBorder="1" applyAlignment="1">
      <alignment/>
    </xf>
    <xf numFmtId="0" fontId="19" fillId="0" borderId="0" xfId="0" applyFont="1" applyFill="1" applyAlignment="1">
      <alignment/>
    </xf>
    <xf numFmtId="43" fontId="19" fillId="0" borderId="0" xfId="18" applyFont="1" applyAlignment="1">
      <alignment/>
    </xf>
    <xf numFmtId="0" fontId="19" fillId="0" borderId="0" xfId="0" applyFont="1" applyBorder="1" applyAlignment="1">
      <alignment horizontal="left"/>
    </xf>
    <xf numFmtId="0" fontId="19" fillId="0" borderId="0" xfId="0" applyFont="1" applyBorder="1" applyAlignment="1" quotePrefix="1">
      <alignment horizontal="justify"/>
    </xf>
    <xf numFmtId="0" fontId="19" fillId="0" borderId="0" xfId="0" applyFont="1" applyAlignment="1">
      <alignment horizontal="justify"/>
    </xf>
    <xf numFmtId="43" fontId="19" fillId="0" borderId="0" xfId="18" applyFont="1" applyAlignment="1">
      <alignment horizontal="justify"/>
    </xf>
    <xf numFmtId="195" fontId="19" fillId="0" borderId="0" xfId="18" applyNumberFormat="1" applyFont="1" applyAlignment="1">
      <alignment horizontal="justify"/>
    </xf>
    <xf numFmtId="0" fontId="19" fillId="0" borderId="0" xfId="0" applyFont="1" applyBorder="1" applyAlignment="1">
      <alignment horizontal="justify"/>
    </xf>
    <xf numFmtId="0" fontId="19" fillId="0" borderId="0" xfId="0" applyFont="1" applyBorder="1" applyAlignment="1">
      <alignment wrapText="1"/>
    </xf>
    <xf numFmtId="0" fontId="17" fillId="0" borderId="0" xfId="0" applyFont="1" applyAlignment="1">
      <alignment/>
    </xf>
    <xf numFmtId="0" fontId="19" fillId="0" borderId="0" xfId="0" applyFont="1" applyBorder="1" applyAlignment="1" quotePrefix="1">
      <alignment horizontal="left"/>
    </xf>
    <xf numFmtId="195" fontId="19" fillId="0" borderId="0" xfId="0" applyNumberFormat="1" applyFont="1" applyBorder="1" applyAlignment="1">
      <alignment horizontal="left"/>
    </xf>
    <xf numFmtId="0" fontId="19" fillId="0" borderId="0" xfId="0" applyFont="1" applyBorder="1" applyAlignment="1">
      <alignment horizontal="center" wrapText="1"/>
    </xf>
    <xf numFmtId="195" fontId="19" fillId="0" borderId="0" xfId="18" applyNumberFormat="1" applyFont="1" applyBorder="1" applyAlignment="1">
      <alignment wrapText="1"/>
    </xf>
    <xf numFmtId="0" fontId="0" fillId="0" borderId="0" xfId="0" applyFont="1" applyAlignment="1">
      <alignment vertical="top"/>
    </xf>
    <xf numFmtId="3" fontId="19" fillId="0" borderId="0" xfId="0" applyNumberFormat="1" applyFont="1" applyAlignment="1">
      <alignment vertical="top"/>
    </xf>
    <xf numFmtId="0" fontId="19" fillId="0" borderId="0" xfId="0" applyFont="1" applyAlignment="1">
      <alignment vertical="top"/>
    </xf>
    <xf numFmtId="0" fontId="0" fillId="0" borderId="0" xfId="0" applyFont="1" applyBorder="1" applyAlignment="1">
      <alignment vertical="top"/>
    </xf>
    <xf numFmtId="3" fontId="19" fillId="0" borderId="0" xfId="0" applyNumberFormat="1" applyFont="1" applyBorder="1" applyAlignment="1">
      <alignment vertical="top"/>
    </xf>
    <xf numFmtId="41" fontId="21" fillId="0" borderId="0" xfId="0" applyNumberFormat="1" applyFont="1" applyBorder="1" applyAlignment="1" quotePrefix="1">
      <alignment horizontal="right" vertical="top"/>
    </xf>
    <xf numFmtId="41" fontId="21" fillId="0" borderId="0" xfId="0" applyNumberFormat="1" applyFont="1" applyBorder="1" applyAlignment="1">
      <alignment horizontal="right"/>
    </xf>
    <xf numFmtId="195" fontId="19" fillId="0" borderId="0" xfId="18" applyNumberFormat="1" applyFont="1" applyAlignment="1">
      <alignment horizontal="right" vertical="top"/>
    </xf>
    <xf numFmtId="195" fontId="19" fillId="0" borderId="0" xfId="18" applyNumberFormat="1" applyFont="1" applyAlignment="1">
      <alignment vertical="top"/>
    </xf>
    <xf numFmtId="195" fontId="19" fillId="0" borderId="0" xfId="0" applyNumberFormat="1" applyFont="1" applyAlignment="1">
      <alignment horizontal="right"/>
    </xf>
    <xf numFmtId="195" fontId="0" fillId="0" borderId="0" xfId="18" applyNumberFormat="1" applyFont="1" applyAlignment="1">
      <alignment vertical="top"/>
    </xf>
    <xf numFmtId="0" fontId="19" fillId="0" borderId="0" xfId="0" applyFont="1" applyBorder="1" applyAlignment="1" quotePrefix="1">
      <alignment horizontal="left" vertical="top"/>
    </xf>
    <xf numFmtId="0" fontId="19" fillId="0" borderId="0" xfId="0" applyFont="1" applyBorder="1" applyAlignment="1">
      <alignment horizontal="left" vertical="top"/>
    </xf>
    <xf numFmtId="41" fontId="21" fillId="0" borderId="16" xfId="0" applyNumberFormat="1" applyFont="1" applyBorder="1" applyAlignment="1">
      <alignment horizontal="center" vertical="top" wrapText="1"/>
    </xf>
    <xf numFmtId="41" fontId="21" fillId="0" borderId="0" xfId="0" applyNumberFormat="1" applyFont="1" applyBorder="1" applyAlignment="1" quotePrefix="1">
      <alignment horizontal="center" vertical="top" wrapText="1"/>
    </xf>
    <xf numFmtId="43" fontId="19" fillId="0" borderId="0" xfId="0" applyNumberFormat="1" applyFont="1" applyBorder="1" applyAlignment="1">
      <alignment horizontal="left"/>
    </xf>
    <xf numFmtId="0" fontId="21" fillId="0" borderId="0" xfId="0" applyFont="1" applyBorder="1" applyAlignment="1">
      <alignment horizontal="left"/>
    </xf>
    <xf numFmtId="0" fontId="21" fillId="0" borderId="0" xfId="0" applyFont="1" applyBorder="1" applyAlignment="1" quotePrefix="1">
      <alignment horizontal="left"/>
    </xf>
    <xf numFmtId="195" fontId="21" fillId="0" borderId="0" xfId="0" applyNumberFormat="1" applyFont="1" applyBorder="1" applyAlignment="1">
      <alignment horizontal="left"/>
    </xf>
    <xf numFmtId="195" fontId="21" fillId="0" borderId="0" xfId="18" applyNumberFormat="1" applyFont="1" applyAlignment="1">
      <alignment vertical="top"/>
    </xf>
    <xf numFmtId="0" fontId="19" fillId="0" borderId="0" xfId="0" applyFont="1" applyBorder="1" applyAlignment="1">
      <alignment horizontal="center"/>
    </xf>
    <xf numFmtId="41" fontId="21" fillId="0" borderId="17" xfId="0" applyNumberFormat="1" applyFont="1" applyBorder="1" applyAlignment="1">
      <alignment horizontal="right"/>
    </xf>
    <xf numFmtId="0" fontId="21" fillId="0" borderId="0" xfId="0" applyFont="1" applyBorder="1" applyAlignment="1">
      <alignment vertical="top" wrapText="1"/>
    </xf>
    <xf numFmtId="0" fontId="18" fillId="0" borderId="0" xfId="0" applyFont="1" applyFill="1" applyAlignment="1">
      <alignment/>
    </xf>
    <xf numFmtId="195" fontId="21" fillId="0" borderId="0" xfId="18" applyNumberFormat="1" applyFont="1" applyAlignment="1">
      <alignment/>
    </xf>
    <xf numFmtId="0" fontId="19" fillId="0" borderId="0" xfId="0" applyFont="1" applyAlignment="1">
      <alignment horizontal="center"/>
    </xf>
    <xf numFmtId="41" fontId="19" fillId="0" borderId="0" xfId="0" applyNumberFormat="1" applyFont="1" applyAlignment="1">
      <alignment horizontal="center"/>
    </xf>
    <xf numFmtId="0" fontId="19" fillId="0" borderId="0" xfId="0" applyFont="1" applyAlignment="1">
      <alignment horizontal="centerContinuous"/>
    </xf>
    <xf numFmtId="0" fontId="18" fillId="0" borderId="0" xfId="0" applyFont="1" applyBorder="1" applyAlignment="1">
      <alignment/>
    </xf>
    <xf numFmtId="0" fontId="24" fillId="0" borderId="0" xfId="0" applyFont="1" applyBorder="1" applyAlignment="1">
      <alignment wrapText="1"/>
    </xf>
    <xf numFmtId="0" fontId="25" fillId="0" borderId="0" xfId="0" applyFont="1" applyBorder="1" applyAlignment="1">
      <alignment wrapText="1"/>
    </xf>
    <xf numFmtId="0" fontId="9" fillId="0" borderId="0" xfId="0" applyFont="1" applyAlignment="1">
      <alignment wrapText="1"/>
    </xf>
    <xf numFmtId="0" fontId="24" fillId="0" borderId="0" xfId="0" applyFont="1" applyBorder="1" applyAlignment="1">
      <alignment/>
    </xf>
    <xf numFmtId="0" fontId="25" fillId="0" borderId="0" xfId="0" applyFont="1" applyBorder="1" applyAlignment="1">
      <alignment/>
    </xf>
    <xf numFmtId="41" fontId="24" fillId="0" borderId="0" xfId="0" applyNumberFormat="1" applyFont="1" applyBorder="1" applyAlignment="1">
      <alignment/>
    </xf>
    <xf numFmtId="0" fontId="24" fillId="0" borderId="20" xfId="0" applyFont="1" applyBorder="1" applyAlignment="1">
      <alignment horizontal="center" vertical="center" wrapText="1"/>
    </xf>
    <xf numFmtId="0" fontId="25" fillId="0" borderId="21" xfId="0" applyFont="1" applyBorder="1" applyAlignment="1">
      <alignment/>
    </xf>
    <xf numFmtId="0" fontId="25" fillId="0" borderId="19" xfId="0" applyFont="1" applyBorder="1" applyAlignment="1">
      <alignment/>
    </xf>
    <xf numFmtId="0" fontId="25" fillId="0" borderId="22" xfId="0" applyFont="1" applyBorder="1" applyAlignment="1">
      <alignment/>
    </xf>
    <xf numFmtId="0" fontId="25" fillId="0" borderId="15" xfId="0" applyFont="1" applyBorder="1" applyAlignment="1">
      <alignment/>
    </xf>
    <xf numFmtId="41" fontId="24" fillId="0" borderId="15" xfId="0" applyNumberFormat="1" applyFont="1" applyBorder="1" applyAlignment="1">
      <alignment/>
    </xf>
    <xf numFmtId="0" fontId="24" fillId="0" borderId="15" xfId="0" applyFont="1" applyBorder="1" applyAlignment="1">
      <alignment/>
    </xf>
    <xf numFmtId="0" fontId="24" fillId="0" borderId="12" xfId="0" applyFont="1" applyBorder="1" applyAlignment="1">
      <alignment horizontal="center" vertical="center" wrapText="1"/>
    </xf>
    <xf numFmtId="41" fontId="24" fillId="0" borderId="3" xfId="0" applyNumberFormat="1" applyFont="1" applyBorder="1" applyAlignment="1">
      <alignment horizontal="center" vertical="center" wrapText="1"/>
    </xf>
    <xf numFmtId="195" fontId="24" fillId="0" borderId="3" xfId="18" applyNumberFormat="1" applyFont="1" applyBorder="1" applyAlignment="1">
      <alignment horizontal="center" vertical="center" wrapText="1"/>
    </xf>
    <xf numFmtId="0" fontId="24" fillId="0" borderId="23" xfId="0" applyFont="1" applyBorder="1" applyAlignment="1">
      <alignment horizontal="left"/>
    </xf>
    <xf numFmtId="41" fontId="25" fillId="0" borderId="24" xfId="0" applyNumberFormat="1" applyFont="1" applyBorder="1" applyAlignment="1">
      <alignment/>
    </xf>
    <xf numFmtId="195" fontId="24" fillId="0" borderId="24" xfId="18" applyNumberFormat="1" applyFont="1" applyBorder="1" applyAlignment="1">
      <alignment/>
    </xf>
    <xf numFmtId="0" fontId="24" fillId="0" borderId="23" xfId="0" applyFont="1" applyBorder="1" applyAlignment="1">
      <alignment wrapText="1"/>
    </xf>
    <xf numFmtId="41" fontId="24" fillId="0" borderId="24" xfId="0" applyNumberFormat="1" applyFont="1" applyBorder="1" applyAlignment="1">
      <alignment/>
    </xf>
    <xf numFmtId="0" fontId="25" fillId="0" borderId="23" xfId="0" applyFont="1" applyBorder="1" applyAlignment="1" quotePrefix="1">
      <alignment wrapText="1"/>
    </xf>
    <xf numFmtId="195" fontId="25" fillId="0" borderId="24" xfId="18" applyNumberFormat="1" applyFont="1" applyBorder="1" applyAlignment="1">
      <alignment/>
    </xf>
    <xf numFmtId="195" fontId="25" fillId="0" borderId="24" xfId="0" applyNumberFormat="1" applyFont="1" applyBorder="1" applyAlignment="1">
      <alignment/>
    </xf>
    <xf numFmtId="0" fontId="25" fillId="0" borderId="23" xfId="0" applyFont="1" applyBorder="1" applyAlignment="1" quotePrefix="1">
      <alignment horizontal="left" wrapText="1"/>
    </xf>
    <xf numFmtId="43" fontId="25" fillId="0" borderId="24" xfId="18" applyFont="1" applyBorder="1" applyAlignment="1">
      <alignment/>
    </xf>
    <xf numFmtId="0" fontId="24" fillId="0" borderId="20" xfId="0" applyFont="1" applyBorder="1" applyAlignment="1">
      <alignment wrapText="1"/>
    </xf>
    <xf numFmtId="195" fontId="24" fillId="0" borderId="25" xfId="18" applyNumberFormat="1" applyFont="1" applyBorder="1" applyAlignment="1">
      <alignment/>
    </xf>
    <xf numFmtId="41" fontId="24" fillId="0" borderId="25" xfId="0" applyNumberFormat="1" applyFont="1" applyBorder="1" applyAlignment="1">
      <alignment/>
    </xf>
    <xf numFmtId="0" fontId="25" fillId="0" borderId="26" xfId="0" applyFont="1" applyBorder="1" applyAlignment="1">
      <alignment/>
    </xf>
    <xf numFmtId="0" fontId="24" fillId="0" borderId="23" xfId="0" applyFont="1" applyBorder="1" applyAlignment="1">
      <alignment horizontal="center"/>
    </xf>
    <xf numFmtId="195" fontId="25" fillId="0" borderId="24" xfId="0" applyNumberFormat="1" applyFont="1" applyBorder="1" applyAlignment="1">
      <alignment/>
    </xf>
    <xf numFmtId="41" fontId="25" fillId="0" borderId="24" xfId="0" applyNumberFormat="1" applyFont="1" applyBorder="1" applyAlignment="1">
      <alignment/>
    </xf>
    <xf numFmtId="195" fontId="25" fillId="0" borderId="24" xfId="18" applyNumberFormat="1" applyFont="1" applyBorder="1" applyAlignment="1">
      <alignment/>
    </xf>
    <xf numFmtId="0" fontId="24" fillId="0" borderId="20" xfId="0" applyFont="1" applyBorder="1" applyAlignment="1">
      <alignment horizontal="center" wrapText="1"/>
    </xf>
    <xf numFmtId="0" fontId="24" fillId="0" borderId="26" xfId="0" applyFont="1" applyBorder="1" applyAlignment="1">
      <alignment/>
    </xf>
    <xf numFmtId="195" fontId="24" fillId="0" borderId="20" xfId="18" applyNumberFormat="1" applyFont="1" applyBorder="1" applyAlignment="1">
      <alignment wrapText="1"/>
    </xf>
    <xf numFmtId="195" fontId="24" fillId="0" borderId="25" xfId="18" applyNumberFormat="1" applyFont="1" applyBorder="1" applyAlignment="1">
      <alignment wrapText="1"/>
    </xf>
    <xf numFmtId="0" fontId="26" fillId="0" borderId="0" xfId="0" applyFont="1" applyBorder="1" applyAlignment="1">
      <alignment/>
    </xf>
    <xf numFmtId="41" fontId="25" fillId="0" borderId="0" xfId="0" applyNumberFormat="1" applyFont="1" applyBorder="1" applyAlignment="1">
      <alignment/>
    </xf>
    <xf numFmtId="41" fontId="25" fillId="0" borderId="16" xfId="0" applyNumberFormat="1" applyFont="1" applyBorder="1" applyAlignment="1">
      <alignment/>
    </xf>
    <xf numFmtId="0" fontId="25" fillId="0" borderId="18" xfId="0" applyFont="1" applyBorder="1" applyAlignment="1">
      <alignment/>
    </xf>
    <xf numFmtId="195" fontId="25" fillId="0" borderId="0" xfId="18" applyNumberFormat="1" applyFont="1" applyAlignment="1">
      <alignment/>
    </xf>
    <xf numFmtId="43" fontId="25" fillId="0" borderId="0" xfId="0" applyNumberFormat="1" applyFont="1" applyBorder="1" applyAlignment="1">
      <alignment horizontal="left"/>
    </xf>
    <xf numFmtId="195" fontId="24" fillId="0" borderId="17" xfId="18" applyNumberFormat="1" applyFont="1" applyBorder="1" applyAlignment="1">
      <alignment vertical="top"/>
    </xf>
    <xf numFmtId="195" fontId="25" fillId="0" borderId="0" xfId="18" applyNumberFormat="1" applyFont="1" applyBorder="1" applyAlignment="1">
      <alignment vertical="top"/>
    </xf>
    <xf numFmtId="195" fontId="24" fillId="0" borderId="0" xfId="18" applyNumberFormat="1" applyFont="1" applyAlignment="1">
      <alignment vertical="top"/>
    </xf>
    <xf numFmtId="195" fontId="25" fillId="0" borderId="0" xfId="0" applyNumberFormat="1" applyFont="1" applyBorder="1" applyAlignment="1">
      <alignment/>
    </xf>
    <xf numFmtId="43" fontId="25" fillId="0" borderId="0" xfId="0" applyNumberFormat="1" applyFont="1" applyBorder="1" applyAlignment="1">
      <alignment/>
    </xf>
    <xf numFmtId="41" fontId="24" fillId="0" borderId="0" xfId="0" applyNumberFormat="1" applyFont="1" applyBorder="1" applyAlignment="1">
      <alignment horizontal="right"/>
    </xf>
    <xf numFmtId="41" fontId="24" fillId="0" borderId="0" xfId="0" applyNumberFormat="1" applyFont="1" applyAlignment="1">
      <alignment/>
    </xf>
    <xf numFmtId="0" fontId="24" fillId="0" borderId="0" xfId="0" applyFont="1" applyAlignment="1">
      <alignment/>
    </xf>
    <xf numFmtId="0" fontId="25" fillId="0" borderId="0" xfId="0" applyFont="1" applyAlignment="1">
      <alignment/>
    </xf>
    <xf numFmtId="41" fontId="25" fillId="0" borderId="0" xfId="0" applyNumberFormat="1" applyFont="1" applyAlignment="1">
      <alignment/>
    </xf>
    <xf numFmtId="9" fontId="25" fillId="0" borderId="0" xfId="0" applyNumberFormat="1" applyFont="1" applyAlignment="1">
      <alignment/>
    </xf>
    <xf numFmtId="0" fontId="25" fillId="0" borderId="0" xfId="0" applyFont="1" applyFill="1" applyAlignment="1">
      <alignment/>
    </xf>
    <xf numFmtId="195" fontId="24" fillId="0" borderId="17" xfId="18" applyNumberFormat="1" applyFont="1" applyBorder="1" applyAlignment="1">
      <alignment/>
    </xf>
    <xf numFmtId="0" fontId="24" fillId="0" borderId="0" xfId="0" applyFont="1" applyBorder="1" applyAlignment="1">
      <alignment/>
    </xf>
    <xf numFmtId="0" fontId="25" fillId="0" borderId="0" xfId="0" applyFont="1" applyBorder="1" applyAlignment="1">
      <alignment vertical="top"/>
    </xf>
    <xf numFmtId="0" fontId="25" fillId="0" borderId="0" xfId="0" applyFont="1" applyFill="1" applyBorder="1" applyAlignment="1">
      <alignment/>
    </xf>
    <xf numFmtId="0" fontId="25" fillId="0" borderId="0" xfId="0" applyFont="1" applyFill="1" applyBorder="1" applyAlignment="1">
      <alignment horizontal="center"/>
    </xf>
    <xf numFmtId="195" fontId="24" fillId="0" borderId="0" xfId="18" applyNumberFormat="1" applyFont="1" applyBorder="1" applyAlignment="1">
      <alignment vertical="top"/>
    </xf>
    <xf numFmtId="41" fontId="19" fillId="0" borderId="0" xfId="0" applyNumberFormat="1" applyFont="1" applyFill="1" applyBorder="1" applyAlignment="1">
      <alignment/>
    </xf>
    <xf numFmtId="195" fontId="21" fillId="0" borderId="0" xfId="18" applyNumberFormat="1" applyFont="1" applyBorder="1" applyAlignment="1">
      <alignment vertical="top"/>
    </xf>
    <xf numFmtId="0" fontId="24" fillId="0" borderId="2" xfId="0" applyFont="1" applyBorder="1" applyAlignment="1">
      <alignment horizontal="center" vertical="center" wrapText="1"/>
    </xf>
    <xf numFmtId="0" fontId="24" fillId="0" borderId="22" xfId="0" applyFont="1" applyBorder="1" applyAlignment="1">
      <alignment/>
    </xf>
    <xf numFmtId="195" fontId="24" fillId="0" borderId="0" xfId="18" applyNumberFormat="1" applyFont="1" applyBorder="1" applyAlignment="1">
      <alignment/>
    </xf>
    <xf numFmtId="0" fontId="11" fillId="0" borderId="0" xfId="0" applyFont="1" applyAlignment="1">
      <alignment horizontal="left"/>
    </xf>
    <xf numFmtId="0" fontId="7" fillId="0" borderId="0" xfId="0" applyFont="1" applyAlignment="1">
      <alignment/>
    </xf>
    <xf numFmtId="0" fontId="27" fillId="0" borderId="0" xfId="0" applyFont="1" applyAlignment="1">
      <alignment/>
    </xf>
    <xf numFmtId="37" fontId="27" fillId="0" borderId="0" xfId="0" applyNumberFormat="1" applyFont="1" applyAlignment="1">
      <alignment/>
    </xf>
    <xf numFmtId="195" fontId="7" fillId="0" borderId="0" xfId="18" applyNumberFormat="1" applyFont="1" applyAlignment="1">
      <alignment/>
    </xf>
    <xf numFmtId="195" fontId="7" fillId="0" borderId="0" xfId="18" applyNumberFormat="1" applyFont="1" applyAlignment="1">
      <alignment horizontal="center"/>
    </xf>
    <xf numFmtId="0" fontId="0" fillId="0" borderId="0" xfId="0" applyFont="1" applyAlignment="1">
      <alignment/>
    </xf>
    <xf numFmtId="195" fontId="8" fillId="0" borderId="0" xfId="18" applyNumberFormat="1" applyFont="1" applyAlignment="1">
      <alignment/>
    </xf>
    <xf numFmtId="195" fontId="25" fillId="0" borderId="0" xfId="18" applyNumberFormat="1" applyFont="1" applyBorder="1" applyAlignment="1">
      <alignment/>
    </xf>
    <xf numFmtId="41" fontId="21" fillId="0" borderId="0" xfId="0" applyNumberFormat="1" applyFont="1" applyBorder="1" applyAlignment="1">
      <alignment horizontal="center" vertical="top" wrapText="1"/>
    </xf>
    <xf numFmtId="193" fontId="2" fillId="0" borderId="6" xfId="0" applyNumberFormat="1" applyFont="1" applyBorder="1" applyAlignment="1">
      <alignment/>
    </xf>
    <xf numFmtId="0" fontId="28" fillId="0" borderId="0" xfId="0" applyFont="1" applyAlignment="1">
      <alignment horizontal="center"/>
    </xf>
    <xf numFmtId="41" fontId="29" fillId="0" borderId="0" xfId="0" applyNumberFormat="1" applyFont="1" applyBorder="1" applyAlignment="1">
      <alignment/>
    </xf>
    <xf numFmtId="37" fontId="19" fillId="0" borderId="0" xfId="0" applyNumberFormat="1" applyFont="1" applyAlignment="1">
      <alignment/>
    </xf>
    <xf numFmtId="195" fontId="30" fillId="0" borderId="0" xfId="18" applyNumberFormat="1" applyFont="1" applyAlignment="1">
      <alignment/>
    </xf>
    <xf numFmtId="0" fontId="30" fillId="0" borderId="0" xfId="0" applyFont="1" applyAlignment="1">
      <alignment/>
    </xf>
    <xf numFmtId="37" fontId="30" fillId="0" borderId="0" xfId="0" applyNumberFormat="1" applyFont="1" applyAlignment="1">
      <alignment/>
    </xf>
    <xf numFmtId="195" fontId="7" fillId="0" borderId="6" xfId="18" applyNumberFormat="1" applyFont="1" applyBorder="1" applyAlignment="1">
      <alignment horizontal="center"/>
    </xf>
    <xf numFmtId="195" fontId="11" fillId="0" borderId="6" xfId="18" applyNumberFormat="1" applyFont="1" applyBorder="1" applyAlignment="1">
      <alignment horizontal="center"/>
    </xf>
    <xf numFmtId="195" fontId="11" fillId="0" borderId="6" xfId="18" applyNumberFormat="1" applyFont="1" applyBorder="1" applyAlignment="1">
      <alignment/>
    </xf>
    <xf numFmtId="195" fontId="7" fillId="0" borderId="6" xfId="18" applyNumberFormat="1" applyFont="1" applyBorder="1" applyAlignment="1">
      <alignment/>
    </xf>
    <xf numFmtId="195" fontId="11" fillId="0" borderId="6" xfId="18" applyNumberFormat="1" applyFont="1" applyBorder="1" applyAlignment="1">
      <alignment horizontal="left"/>
    </xf>
    <xf numFmtId="195" fontId="11" fillId="0" borderId="6" xfId="18" applyNumberFormat="1" applyFont="1" applyBorder="1" applyAlignment="1">
      <alignment/>
    </xf>
    <xf numFmtId="195" fontId="7" fillId="0" borderId="14" xfId="18" applyNumberFormat="1" applyFont="1" applyBorder="1" applyAlignment="1">
      <alignment/>
    </xf>
    <xf numFmtId="195" fontId="7" fillId="0" borderId="14" xfId="18" applyNumberFormat="1" applyFont="1" applyBorder="1" applyAlignment="1">
      <alignment horizontal="center"/>
    </xf>
    <xf numFmtId="0" fontId="45" fillId="0" borderId="0" xfId="0" applyFont="1" applyAlignment="1">
      <alignment/>
    </xf>
    <xf numFmtId="43" fontId="19" fillId="0" borderId="0" xfId="0" applyNumberFormat="1" applyFont="1" applyAlignment="1">
      <alignment/>
    </xf>
    <xf numFmtId="41" fontId="19" fillId="0" borderId="0" xfId="0" applyNumberFormat="1" applyFont="1" applyBorder="1" applyAlignment="1">
      <alignment wrapText="1"/>
    </xf>
    <xf numFmtId="41" fontId="19" fillId="0" borderId="0" xfId="0" applyNumberFormat="1" applyFont="1" applyBorder="1" applyAlignment="1">
      <alignment horizontal="left"/>
    </xf>
    <xf numFmtId="41" fontId="46" fillId="0" borderId="0" xfId="0" applyNumberFormat="1" applyFont="1" applyFill="1" applyAlignment="1">
      <alignment/>
    </xf>
    <xf numFmtId="37" fontId="19" fillId="0" borderId="0" xfId="41" applyNumberFormat="1" applyFont="1" applyAlignment="1">
      <alignment/>
    </xf>
    <xf numFmtId="43" fontId="0" fillId="0" borderId="0" xfId="0" applyNumberFormat="1" applyFont="1" applyAlignment="1">
      <alignment vertical="top"/>
    </xf>
    <xf numFmtId="195" fontId="19" fillId="0" borderId="0" xfId="0" applyNumberFormat="1" applyFont="1" applyFill="1" applyAlignment="1">
      <alignment/>
    </xf>
    <xf numFmtId="195" fontId="19" fillId="0" borderId="0" xfId="18" applyNumberFormat="1" applyFont="1" applyFill="1" applyBorder="1" applyAlignment="1">
      <alignment/>
    </xf>
    <xf numFmtId="195" fontId="19" fillId="0" borderId="0" xfId="18" applyNumberFormat="1" applyFont="1" applyFill="1" applyAlignment="1">
      <alignment/>
    </xf>
    <xf numFmtId="41" fontId="19" fillId="0" borderId="0" xfId="0" applyNumberFormat="1" applyFont="1" applyFill="1" applyBorder="1" applyAlignment="1">
      <alignment/>
    </xf>
    <xf numFmtId="37" fontId="2" fillId="0" borderId="0" xfId="0" applyNumberFormat="1" applyFont="1" applyBorder="1" applyAlignment="1">
      <alignment/>
    </xf>
    <xf numFmtId="41" fontId="23" fillId="0" borderId="0" xfId="0" applyNumberFormat="1" applyFont="1" applyBorder="1" applyAlignment="1">
      <alignment/>
    </xf>
    <xf numFmtId="195" fontId="21" fillId="0" borderId="0" xfId="0" applyNumberFormat="1" applyFont="1" applyAlignment="1">
      <alignment/>
    </xf>
    <xf numFmtId="9" fontId="23" fillId="0" borderId="0" xfId="0" applyNumberFormat="1" applyFont="1" applyAlignment="1">
      <alignment/>
    </xf>
    <xf numFmtId="3" fontId="19" fillId="0" borderId="0" xfId="41" applyNumberFormat="1" applyFont="1" applyAlignment="1">
      <alignment/>
    </xf>
    <xf numFmtId="41" fontId="21" fillId="0" borderId="0" xfId="0" applyNumberFormat="1" applyFont="1" applyAlignment="1">
      <alignment/>
    </xf>
    <xf numFmtId="9" fontId="19" fillId="0" borderId="0" xfId="0" applyNumberFormat="1" applyFont="1" applyAlignment="1">
      <alignment/>
    </xf>
    <xf numFmtId="41" fontId="19" fillId="0" borderId="0" xfId="0" applyNumberFormat="1" applyFont="1" applyFill="1" applyAlignment="1">
      <alignment/>
    </xf>
    <xf numFmtId="41" fontId="49" fillId="0" borderId="16" xfId="0" applyNumberFormat="1" applyFont="1" applyBorder="1" applyAlignment="1">
      <alignment horizontal="center" vertical="top" wrapText="1"/>
    </xf>
    <xf numFmtId="195" fontId="50" fillId="0" borderId="0" xfId="18" applyNumberFormat="1" applyFont="1" applyAlignment="1">
      <alignment/>
    </xf>
    <xf numFmtId="0" fontId="50" fillId="0" borderId="0" xfId="0" applyFont="1" applyAlignment="1">
      <alignment/>
    </xf>
    <xf numFmtId="195" fontId="51" fillId="0" borderId="17" xfId="18" applyNumberFormat="1" applyFont="1" applyBorder="1" applyAlignment="1">
      <alignment vertical="top"/>
    </xf>
    <xf numFmtId="0" fontId="49" fillId="0" borderId="0" xfId="0" applyFont="1" applyAlignment="1">
      <alignment/>
    </xf>
    <xf numFmtId="41" fontId="46" fillId="0" borderId="0" xfId="0" applyNumberFormat="1" applyFont="1" applyBorder="1" applyAlignment="1">
      <alignment/>
    </xf>
    <xf numFmtId="195" fontId="25" fillId="0" borderId="24" xfId="0" applyNumberFormat="1" applyFont="1" applyFill="1" applyBorder="1" applyAlignment="1">
      <alignment/>
    </xf>
    <xf numFmtId="0" fontId="11" fillId="0" borderId="3" xfId="0" applyFont="1" applyBorder="1" applyAlignment="1">
      <alignment horizontal="center"/>
    </xf>
    <xf numFmtId="0" fontId="11" fillId="0" borderId="3" xfId="0" applyFont="1" applyBorder="1" applyAlignment="1">
      <alignment horizontal="center" wrapText="1"/>
    </xf>
    <xf numFmtId="37" fontId="7" fillId="0" borderId="0" xfId="0" applyNumberFormat="1" applyFont="1" applyAlignment="1">
      <alignment/>
    </xf>
    <xf numFmtId="195" fontId="7" fillId="0" borderId="8" xfId="18" applyNumberFormat="1" applyFont="1" applyBorder="1" applyAlignment="1">
      <alignment/>
    </xf>
    <xf numFmtId="195" fontId="53" fillId="0" borderId="8" xfId="18" applyNumberFormat="1" applyFont="1" applyBorder="1" applyAlignment="1">
      <alignment/>
    </xf>
    <xf numFmtId="0" fontId="7" fillId="0" borderId="8" xfId="0" applyFont="1" applyBorder="1" applyAlignment="1">
      <alignment/>
    </xf>
    <xf numFmtId="9" fontId="7" fillId="0" borderId="0" xfId="41" applyFont="1" applyAlignment="1">
      <alignment/>
    </xf>
    <xf numFmtId="37" fontId="7" fillId="0" borderId="6" xfId="0" applyNumberFormat="1" applyFont="1" applyBorder="1" applyAlignment="1">
      <alignment/>
    </xf>
    <xf numFmtId="195" fontId="7" fillId="0" borderId="0" xfId="0" applyNumberFormat="1" applyFont="1" applyAlignment="1">
      <alignment/>
    </xf>
    <xf numFmtId="195" fontId="7" fillId="0" borderId="6" xfId="0" applyNumberFormat="1" applyFont="1" applyBorder="1" applyAlignment="1">
      <alignment/>
    </xf>
    <xf numFmtId="0" fontId="7" fillId="0" borderId="14" xfId="0" applyFont="1" applyBorder="1" applyAlignment="1">
      <alignment/>
    </xf>
    <xf numFmtId="197" fontId="54" fillId="0" borderId="0" xfId="41" applyNumberFormat="1" applyFont="1" applyAlignment="1">
      <alignment/>
    </xf>
    <xf numFmtId="9" fontId="54" fillId="0" borderId="0" xfId="41" applyFont="1" applyAlignment="1">
      <alignment/>
    </xf>
    <xf numFmtId="195" fontId="11" fillId="0" borderId="0" xfId="18" applyNumberFormat="1" applyFont="1" applyAlignment="1">
      <alignment/>
    </xf>
    <xf numFmtId="0" fontId="11" fillId="0" borderId="8" xfId="0" applyFont="1" applyBorder="1" applyAlignment="1">
      <alignment/>
    </xf>
    <xf numFmtId="0" fontId="7" fillId="0" borderId="24" xfId="0" applyFont="1" applyBorder="1" applyAlignment="1">
      <alignment/>
    </xf>
    <xf numFmtId="0" fontId="27" fillId="0" borderId="15" xfId="0" applyFont="1" applyBorder="1" applyAlignment="1">
      <alignment/>
    </xf>
    <xf numFmtId="0" fontId="7" fillId="0" borderId="6" xfId="0" applyFont="1" applyBorder="1" applyAlignment="1">
      <alignment/>
    </xf>
    <xf numFmtId="0" fontId="7" fillId="0" borderId="6" xfId="0" applyFont="1" applyBorder="1" applyAlignment="1">
      <alignment horizontal="center"/>
    </xf>
    <xf numFmtId="0" fontId="11" fillId="0" borderId="6" xfId="0" applyFont="1" applyBorder="1" applyAlignment="1">
      <alignment/>
    </xf>
    <xf numFmtId="0" fontId="11" fillId="0" borderId="6" xfId="0" applyFont="1" applyBorder="1" applyAlignment="1">
      <alignment horizontal="center"/>
    </xf>
    <xf numFmtId="37" fontId="11" fillId="0" borderId="6" xfId="0" applyNumberFormat="1" applyFont="1" applyBorder="1" applyAlignment="1">
      <alignment/>
    </xf>
    <xf numFmtId="0" fontId="27" fillId="0" borderId="6" xfId="0" applyFont="1" applyBorder="1" applyAlignment="1">
      <alignment/>
    </xf>
    <xf numFmtId="0" fontId="7" fillId="0" borderId="7" xfId="0" applyFont="1" applyBorder="1" applyAlignment="1">
      <alignment/>
    </xf>
    <xf numFmtId="0" fontId="7" fillId="0" borderId="7" xfId="0" applyFont="1" applyBorder="1" applyAlignment="1">
      <alignment horizontal="center"/>
    </xf>
    <xf numFmtId="0" fontId="7" fillId="0" borderId="25" xfId="0" applyFont="1" applyBorder="1" applyAlignment="1">
      <alignment/>
    </xf>
    <xf numFmtId="0" fontId="7" fillId="0" borderId="25" xfId="0" applyFont="1" applyBorder="1" applyAlignment="1">
      <alignment horizontal="center"/>
    </xf>
    <xf numFmtId="188" fontId="7" fillId="0" borderId="14" xfId="0" applyNumberFormat="1" applyFont="1" applyBorder="1" applyAlignment="1">
      <alignment/>
    </xf>
    <xf numFmtId="0" fontId="7" fillId="0" borderId="14" xfId="0" applyFont="1" applyBorder="1" applyAlignment="1">
      <alignment horizontal="center"/>
    </xf>
    <xf numFmtId="0" fontId="27" fillId="0" borderId="14" xfId="0" applyFont="1" applyBorder="1" applyAlignment="1">
      <alignment/>
    </xf>
    <xf numFmtId="0" fontId="11" fillId="0" borderId="0" xfId="0" applyFont="1" applyAlignment="1">
      <alignment horizontal="center"/>
    </xf>
    <xf numFmtId="0" fontId="11" fillId="0" borderId="0" xfId="0" applyFont="1" applyAlignment="1">
      <alignment/>
    </xf>
    <xf numFmtId="195" fontId="23" fillId="0" borderId="0" xfId="18" applyNumberFormat="1" applyFont="1" applyAlignment="1">
      <alignment horizontal="right" vertical="top"/>
    </xf>
    <xf numFmtId="0" fontId="24" fillId="0" borderId="23" xfId="0" applyFont="1" applyBorder="1" applyAlignment="1">
      <alignment horizontal="left" wrapText="1"/>
    </xf>
    <xf numFmtId="195" fontId="50" fillId="0" borderId="0" xfId="18" applyNumberFormat="1" applyFont="1" applyBorder="1" applyAlignment="1">
      <alignment/>
    </xf>
    <xf numFmtId="0" fontId="50" fillId="0" borderId="0" xfId="0" applyFont="1" applyBorder="1" applyAlignment="1">
      <alignment/>
    </xf>
    <xf numFmtId="41" fontId="51" fillId="0" borderId="0" xfId="0" applyNumberFormat="1" applyFont="1" applyBorder="1" applyAlignment="1">
      <alignment/>
    </xf>
    <xf numFmtId="0" fontId="52" fillId="0" borderId="0" xfId="0" applyFont="1" applyBorder="1" applyAlignment="1">
      <alignment/>
    </xf>
    <xf numFmtId="41" fontId="52" fillId="0" borderId="0" xfId="0" applyNumberFormat="1" applyFont="1" applyBorder="1" applyAlignment="1">
      <alignment/>
    </xf>
    <xf numFmtId="43" fontId="52" fillId="0" borderId="0" xfId="18" applyFont="1" applyBorder="1" applyAlignment="1">
      <alignment/>
    </xf>
    <xf numFmtId="9" fontId="52" fillId="0" borderId="0" xfId="0" applyNumberFormat="1" applyFont="1" applyBorder="1" applyAlignment="1">
      <alignment/>
    </xf>
    <xf numFmtId="41" fontId="52" fillId="0" borderId="0" xfId="0" applyNumberFormat="1" applyFont="1" applyFill="1" applyBorder="1" applyAlignment="1">
      <alignment/>
    </xf>
    <xf numFmtId="41" fontId="49" fillId="0" borderId="0" xfId="0" applyNumberFormat="1" applyFont="1" applyBorder="1" applyAlignment="1">
      <alignment horizontal="center" vertical="top" wrapText="1"/>
    </xf>
    <xf numFmtId="195" fontId="49" fillId="0" borderId="0" xfId="18" applyNumberFormat="1" applyFont="1" applyBorder="1" applyAlignment="1">
      <alignment/>
    </xf>
    <xf numFmtId="195" fontId="51" fillId="0" borderId="0" xfId="18" applyNumberFormat="1" applyFont="1" applyBorder="1" applyAlignment="1">
      <alignment/>
    </xf>
    <xf numFmtId="43" fontId="7" fillId="0" borderId="0" xfId="0" applyNumberFormat="1" applyFont="1" applyAlignment="1">
      <alignment/>
    </xf>
    <xf numFmtId="195" fontId="54" fillId="0" borderId="0" xfId="0" applyNumberFormat="1" applyFont="1" applyAlignment="1">
      <alignment/>
    </xf>
    <xf numFmtId="0" fontId="54" fillId="0" borderId="0" xfId="0" applyFont="1" applyAlignment="1">
      <alignment/>
    </xf>
    <xf numFmtId="0" fontId="55" fillId="0" borderId="0" xfId="0" applyFont="1" applyAlignment="1">
      <alignment/>
    </xf>
    <xf numFmtId="195" fontId="46" fillId="0" borderId="24" xfId="0" applyNumberFormat="1" applyFont="1" applyBorder="1" applyAlignment="1">
      <alignment/>
    </xf>
    <xf numFmtId="195" fontId="46" fillId="0" borderId="24" xfId="18" applyNumberFormat="1" applyFont="1" applyBorder="1" applyAlignment="1">
      <alignment/>
    </xf>
    <xf numFmtId="195" fontId="2" fillId="0" borderId="0" xfId="18" applyNumberFormat="1" applyFont="1" applyAlignment="1">
      <alignment/>
    </xf>
    <xf numFmtId="195" fontId="27" fillId="0" borderId="0" xfId="18" applyNumberFormat="1" applyFont="1" applyAlignment="1">
      <alignment/>
    </xf>
    <xf numFmtId="195" fontId="27" fillId="0" borderId="0" xfId="0" applyNumberFormat="1" applyFont="1" applyAlignment="1">
      <alignment/>
    </xf>
    <xf numFmtId="195" fontId="7" fillId="0" borderId="0" xfId="18" applyNumberFormat="1" applyFont="1" applyBorder="1" applyAlignment="1">
      <alignment horizontal="center"/>
    </xf>
    <xf numFmtId="195" fontId="27" fillId="0" borderId="0" xfId="18" applyNumberFormat="1" applyFont="1" applyBorder="1" applyAlignment="1">
      <alignment/>
    </xf>
    <xf numFmtId="195" fontId="27" fillId="0" borderId="0" xfId="0" applyNumberFormat="1" applyFont="1" applyBorder="1" applyAlignment="1">
      <alignment/>
    </xf>
    <xf numFmtId="0" fontId="27" fillId="0" borderId="0" xfId="0" applyFont="1" applyBorder="1" applyAlignment="1">
      <alignment/>
    </xf>
    <xf numFmtId="0" fontId="24" fillId="0" borderId="15" xfId="0" applyFont="1" applyBorder="1" applyAlignment="1">
      <alignment horizontal="center" vertical="center"/>
    </xf>
    <xf numFmtId="0" fontId="24" fillId="0" borderId="25" xfId="0" applyFont="1" applyBorder="1" applyAlignment="1">
      <alignment horizontal="center" vertical="center"/>
    </xf>
    <xf numFmtId="0" fontId="19" fillId="0" borderId="0" xfId="0" applyFont="1" applyBorder="1" applyAlignment="1">
      <alignment vertical="top" wrapText="1"/>
    </xf>
    <xf numFmtId="0" fontId="19" fillId="0" borderId="0" xfId="0" applyFont="1" applyBorder="1" applyAlignment="1" quotePrefix="1">
      <alignment vertical="top" wrapText="1"/>
    </xf>
    <xf numFmtId="0" fontId="0" fillId="0" borderId="0" xfId="0" applyFont="1" applyBorder="1" applyAlignment="1">
      <alignment vertical="top" wrapText="1"/>
    </xf>
    <xf numFmtId="0" fontId="19" fillId="0" borderId="0" xfId="0" applyFont="1" applyBorder="1" applyAlignment="1" quotePrefix="1">
      <alignment horizontal="justify" vertical="top" wrapText="1"/>
    </xf>
    <xf numFmtId="0" fontId="0" fillId="0" borderId="0" xfId="0" applyFont="1" applyAlignment="1">
      <alignment horizontal="justify" vertical="top" wrapText="1"/>
    </xf>
    <xf numFmtId="0" fontId="24" fillId="0" borderId="2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6" xfId="0" applyFont="1" applyBorder="1" applyAlignment="1">
      <alignment horizontal="center" vertical="center" wrapText="1"/>
    </xf>
    <xf numFmtId="0" fontId="21" fillId="0" borderId="0" xfId="0" applyFont="1" applyAlignment="1">
      <alignment horizontal="center"/>
    </xf>
    <xf numFmtId="0" fontId="19" fillId="0" borderId="0" xfId="0" applyFont="1" applyBorder="1" applyAlignment="1">
      <alignment horizontal="left"/>
    </xf>
    <xf numFmtId="0" fontId="25" fillId="0" borderId="0" xfId="0" applyFont="1" applyBorder="1" applyAlignment="1">
      <alignment horizontal="left" vertical="top" wrapText="1"/>
    </xf>
    <xf numFmtId="0" fontId="25" fillId="0" borderId="23" xfId="0" applyFont="1" applyBorder="1" applyAlignment="1" quotePrefix="1">
      <alignment horizontal="left" wrapText="1"/>
    </xf>
    <xf numFmtId="0" fontId="25" fillId="0" borderId="27" xfId="0" applyFont="1" applyBorder="1" applyAlignment="1" quotePrefix="1">
      <alignment horizontal="left" wrapText="1"/>
    </xf>
    <xf numFmtId="0" fontId="25" fillId="0" borderId="0" xfId="0" applyFont="1" applyBorder="1" applyAlignment="1">
      <alignment vertical="top" wrapText="1"/>
    </xf>
    <xf numFmtId="0" fontId="9" fillId="0" borderId="0" xfId="0" applyFont="1" applyAlignment="1">
      <alignment vertical="top" wrapText="1"/>
    </xf>
    <xf numFmtId="0" fontId="19" fillId="0" borderId="0" xfId="0" applyFont="1" applyAlignment="1">
      <alignment horizontal="center"/>
    </xf>
    <xf numFmtId="0" fontId="24" fillId="0" borderId="2" xfId="0" applyFont="1" applyBorder="1" applyAlignment="1">
      <alignment horizontal="center"/>
    </xf>
    <xf numFmtId="0" fontId="24" fillId="0" borderId="28" xfId="0" applyFont="1" applyBorder="1" applyAlignment="1">
      <alignment horizontal="center"/>
    </xf>
    <xf numFmtId="0" fontId="24" fillId="0" borderId="12" xfId="0" applyFont="1" applyBorder="1" applyAlignment="1">
      <alignment horizontal="center"/>
    </xf>
    <xf numFmtId="0" fontId="19" fillId="0" borderId="0" xfId="0" applyFont="1" applyBorder="1" applyAlignment="1">
      <alignment wrapText="1"/>
    </xf>
    <xf numFmtId="0" fontId="0" fillId="0" borderId="0" xfId="0" applyFont="1" applyAlignment="1">
      <alignment wrapText="1"/>
    </xf>
    <xf numFmtId="0" fontId="23" fillId="0" borderId="0" xfId="0" applyFont="1" applyBorder="1" applyAlignment="1">
      <alignment horizontal="left" wrapText="1"/>
    </xf>
    <xf numFmtId="0" fontId="19" fillId="0" borderId="0" xfId="0" applyFont="1" applyBorder="1" applyAlignment="1">
      <alignment horizontal="justify" wrapText="1"/>
    </xf>
    <xf numFmtId="0" fontId="0" fillId="0" borderId="0" xfId="0" applyFont="1" applyAlignment="1">
      <alignment horizontal="justify"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19" fillId="0" borderId="0" xfId="0" applyFont="1" applyBorder="1" applyAlignment="1">
      <alignment horizontal="left" vertical="top" wrapText="1"/>
    </xf>
    <xf numFmtId="0" fontId="25" fillId="0" borderId="0" xfId="0" applyFont="1" applyBorder="1" applyAlignment="1">
      <alignment horizontal="justify" vertical="top" wrapText="1"/>
    </xf>
    <xf numFmtId="0" fontId="9" fillId="0" borderId="0" xfId="0" applyFont="1" applyAlignment="1">
      <alignment horizontal="justify" vertical="top" wrapText="1"/>
    </xf>
    <xf numFmtId="0" fontId="0" fillId="0" borderId="0" xfId="0" applyFont="1" applyAlignment="1">
      <alignment vertical="top" wrapText="1"/>
    </xf>
    <xf numFmtId="0" fontId="24" fillId="0" borderId="19" xfId="0" applyFont="1" applyBorder="1" applyAlignment="1">
      <alignment horizontal="center" vertical="top" wrapText="1"/>
    </xf>
    <xf numFmtId="0" fontId="24" fillId="0" borderId="18" xfId="0" applyFont="1" applyBorder="1" applyAlignment="1">
      <alignment horizontal="center" vertical="top" wrapText="1"/>
    </xf>
    <xf numFmtId="0" fontId="19" fillId="0" borderId="0" xfId="0" applyFont="1" applyAlignment="1">
      <alignment horizontal="left"/>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top" wrapText="1"/>
    </xf>
    <xf numFmtId="0" fontId="21" fillId="0" borderId="18" xfId="0" applyFont="1" applyBorder="1" applyAlignment="1">
      <alignment horizontal="center" vertical="top" wrapText="1"/>
    </xf>
    <xf numFmtId="0" fontId="24" fillId="0" borderId="18" xfId="0" applyFont="1" applyBorder="1" applyAlignment="1">
      <alignment horizontal="center" vertical="center" wrapText="1"/>
    </xf>
    <xf numFmtId="41" fontId="19" fillId="0" borderId="0" xfId="0" applyNumberFormat="1" applyFont="1" applyBorder="1" applyAlignment="1">
      <alignment horizontal="left" wrapText="1"/>
    </xf>
    <xf numFmtId="0" fontId="21" fillId="0" borderId="0" xfId="0" applyFont="1" applyAlignment="1">
      <alignment horizontal="right"/>
    </xf>
    <xf numFmtId="0" fontId="20" fillId="0" borderId="0" xfId="0" applyFont="1" applyBorder="1" applyAlignment="1">
      <alignment horizontal="left"/>
    </xf>
    <xf numFmtId="0" fontId="19" fillId="0" borderId="16" xfId="0" applyFont="1" applyBorder="1" applyAlignment="1">
      <alignment horizontal="left"/>
    </xf>
    <xf numFmtId="41" fontId="19" fillId="0" borderId="0" xfId="0" applyNumberFormat="1" applyFont="1" applyBorder="1" applyAlignment="1">
      <alignment wrapText="1"/>
    </xf>
    <xf numFmtId="0" fontId="11" fillId="0" borderId="12" xfId="0" applyFont="1" applyBorder="1" applyAlignment="1">
      <alignment horizontal="center"/>
    </xf>
    <xf numFmtId="0" fontId="11" fillId="0" borderId="28" xfId="0" applyFont="1" applyBorder="1" applyAlignment="1">
      <alignment horizontal="center"/>
    </xf>
    <xf numFmtId="37" fontId="5" fillId="0" borderId="0" xfId="0" applyNumberFormat="1" applyFont="1" applyAlignment="1">
      <alignment horizontal="right"/>
    </xf>
    <xf numFmtId="0" fontId="7" fillId="0" borderId="0" xfId="0" applyFont="1" applyAlignment="1">
      <alignment horizontal="center"/>
    </xf>
    <xf numFmtId="195" fontId="2" fillId="0" borderId="0" xfId="18" applyNumberFormat="1" applyFont="1" applyAlignment="1">
      <alignment horizontal="center"/>
    </xf>
    <xf numFmtId="195" fontId="8" fillId="0" borderId="0" xfId="18" applyNumberFormat="1" applyFont="1" applyAlignment="1">
      <alignment horizontal="center"/>
    </xf>
    <xf numFmtId="37" fontId="8" fillId="0" borderId="0" xfId="0" applyNumberFormat="1" applyFont="1" applyAlignment="1">
      <alignment horizontal="center"/>
    </xf>
    <xf numFmtId="0" fontId="12" fillId="0" borderId="0" xfId="0" applyFont="1" applyAlignment="1">
      <alignment horizontal="center"/>
    </xf>
    <xf numFmtId="0" fontId="3" fillId="0" borderId="0" xfId="0" applyFont="1" applyAlignment="1">
      <alignment horizontal="center"/>
    </xf>
    <xf numFmtId="0" fontId="4" fillId="0" borderId="16" xfId="0" applyFont="1" applyBorder="1" applyAlignment="1">
      <alignment horizontal="right"/>
    </xf>
    <xf numFmtId="0" fontId="11" fillId="0" borderId="15" xfId="0" applyFont="1" applyBorder="1" applyAlignment="1">
      <alignment horizontal="center"/>
    </xf>
    <xf numFmtId="0" fontId="11" fillId="0" borderId="25" xfId="0" applyFont="1" applyBorder="1" applyAlignment="1">
      <alignment horizontal="center"/>
    </xf>
    <xf numFmtId="0" fontId="11" fillId="0" borderId="15" xfId="0" applyFont="1" applyBorder="1" applyAlignment="1">
      <alignment horizontal="center" wrapText="1"/>
    </xf>
    <xf numFmtId="0" fontId="11" fillId="0" borderId="12" xfId="0" applyFont="1" applyFill="1" applyBorder="1" applyAlignment="1">
      <alignment horizontal="center"/>
    </xf>
    <xf numFmtId="0" fontId="11" fillId="0" borderId="28" xfId="0" applyFont="1" applyFill="1" applyBorder="1" applyAlignment="1">
      <alignment horizontal="center"/>
    </xf>
    <xf numFmtId="0" fontId="8" fillId="0" borderId="0" xfId="0" applyFont="1" applyAlignment="1">
      <alignment horizontal="center"/>
    </xf>
    <xf numFmtId="0" fontId="10" fillId="0" borderId="0" xfId="0" applyFont="1" applyAlignment="1">
      <alignment horizontal="center"/>
    </xf>
    <xf numFmtId="0" fontId="2" fillId="0" borderId="0" xfId="0" applyFont="1" applyBorder="1" applyAlignment="1">
      <alignment horizontal="center"/>
    </xf>
    <xf numFmtId="0" fontId="15" fillId="0" borderId="0" xfId="0" applyFont="1" applyAlignment="1">
      <alignment horizontal="center"/>
    </xf>
    <xf numFmtId="0" fontId="16" fillId="0" borderId="0" xfId="0" applyFont="1" applyAlignment="1">
      <alignment horizontal="center"/>
    </xf>
    <xf numFmtId="37" fontId="5" fillId="0" borderId="0" xfId="0" applyNumberFormat="1"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1" fillId="0" borderId="0" xfId="0" applyFont="1" applyAlignment="1">
      <alignment horizontal="center"/>
    </xf>
    <xf numFmtId="0" fontId="2" fillId="0" borderId="0" xfId="0" applyFont="1" applyAlignment="1">
      <alignment horizontal="center"/>
    </xf>
    <xf numFmtId="0" fontId="11" fillId="0" borderId="25" xfId="0" applyFont="1" applyBorder="1" applyAlignment="1">
      <alignment horizontal="center" wrapText="1"/>
    </xf>
    <xf numFmtId="0" fontId="6" fillId="0" borderId="0" xfId="0" applyFont="1" applyAlignment="1">
      <alignment horizontal="center"/>
    </xf>
    <xf numFmtId="0" fontId="6" fillId="0" borderId="3" xfId="0" applyFont="1" applyBorder="1" applyAlignment="1">
      <alignment horizontal="center"/>
    </xf>
    <xf numFmtId="0" fontId="5" fillId="0" borderId="3" xfId="0" applyFont="1" applyBorder="1" applyAlignment="1">
      <alignment horizontal="center"/>
    </xf>
    <xf numFmtId="0" fontId="5" fillId="0" borderId="15" xfId="0" applyFont="1" applyBorder="1" applyAlignment="1">
      <alignment horizontal="center"/>
    </xf>
    <xf numFmtId="0" fontId="5" fillId="0" borderId="25" xfId="0" applyFont="1" applyBorder="1" applyAlignment="1">
      <alignment horizontal="center"/>
    </xf>
    <xf numFmtId="37" fontId="5" fillId="0" borderId="3" xfId="0" applyNumberFormat="1" applyFont="1" applyBorder="1" applyAlignment="1">
      <alignment horizontal="center"/>
    </xf>
    <xf numFmtId="37" fontId="4" fillId="0" borderId="0" xfId="0" applyNumberFormat="1" applyFont="1" applyAlignment="1">
      <alignment horizontal="center"/>
    </xf>
  </cellXfs>
  <cellStyles count="47">
    <cellStyle name="Normal" xfId="0"/>
    <cellStyle name="Calc Currency (0)" xfId="15"/>
    <cellStyle name="Calc Percent (0)" xfId="16"/>
    <cellStyle name="Calc Percent (1)" xfId="17"/>
    <cellStyle name="Comma" xfId="18"/>
    <cellStyle name="Comma [0]" xfId="19"/>
    <cellStyle name="Comma0" xfId="20"/>
    <cellStyle name="Currency" xfId="21"/>
    <cellStyle name="Currency [0]" xfId="22"/>
    <cellStyle name="Currency0" xfId="23"/>
    <cellStyle name="Date" xfId="24"/>
    <cellStyle name="Enter Currency (0)" xfId="25"/>
    <cellStyle name="Fixed" xfId="26"/>
    <cellStyle name="Followed Hyperlink" xfId="27"/>
    <cellStyle name="Grey" xfId="28"/>
    <cellStyle name="Header1" xfId="29"/>
    <cellStyle name="Header2" xfId="30"/>
    <cellStyle name="Heading 1" xfId="31"/>
    <cellStyle name="Heading 2" xfId="32"/>
    <cellStyle name="Hyperlink" xfId="33"/>
    <cellStyle name="Input [yellow]" xfId="34"/>
    <cellStyle name="Link Currency (0)" xfId="35"/>
    <cellStyle name="Milliers [0]_AR1194" xfId="36"/>
    <cellStyle name="Milliers_AR1194" xfId="37"/>
    <cellStyle name="Monétaire [0]_AR1194" xfId="38"/>
    <cellStyle name="Monétaire_AR1194" xfId="39"/>
    <cellStyle name="Normal - Style1" xfId="40"/>
    <cellStyle name="Percent" xfId="41"/>
    <cellStyle name="Percent [2]" xfId="42"/>
    <cellStyle name="PERCENTAGE" xfId="43"/>
    <cellStyle name="PrePop Currency (0)" xfId="44"/>
    <cellStyle name="Text Indent A" xfId="45"/>
    <cellStyle name="Text Indent B" xfId="46"/>
    <cellStyle name="Total" xfId="47"/>
    <cellStyle name="VN new romanNormal" xfId="48"/>
    <cellStyle name="VN time new roman" xfId="49"/>
    <cellStyle name="똿뗦먛귟 [0.00]_PRODUCT DETAIL Q1" xfId="50"/>
    <cellStyle name="똿뗦먛귟_PRODUCT DETAIL Q1" xfId="51"/>
    <cellStyle name="믅됞 [0.00]_PRODUCT DETAIL Q1" xfId="52"/>
    <cellStyle name="믅됞_PRODUCT DETAIL Q1" xfId="53"/>
    <cellStyle name="백분율_HOBONG" xfId="54"/>
    <cellStyle name="뷭?_BOOKSHIP" xfId="55"/>
    <cellStyle name="콤마 [0]_1202" xfId="56"/>
    <cellStyle name="콤마_1202" xfId="57"/>
    <cellStyle name="통화 [0]_1202" xfId="58"/>
    <cellStyle name="통화_1202" xfId="59"/>
    <cellStyle name="표준_(정보부문)월별인원계획"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20TAI%20CHINH\TM_BCTC_Qui%202__NHC_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2\c\WINDOWS\Desktop\My%20Documents\DATA\Than\Nghiemthuban7\QL57\KLK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2\c\WINDOWS\Desktop\My%20Documents\MINH%20NGUYET\My%20Documents\CTY%20586\P.KHKD\DINH\DONG%20THAP\CA%20GAO\DT-CAGA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TTOAN-DC"/>
      <sheetName val="ket qua kiem toan"/>
      <sheetName val="CDKT"/>
      <sheetName val="KQHDKD"/>
      <sheetName val="LCTT"/>
      <sheetName val="TM"/>
      <sheetName val="LAI TGTK"/>
    </sheetNames>
    <sheetDataSet>
      <sheetData sheetId="2">
        <row r="1">
          <cell r="A1" t="str">
            <v>COÂNG TY COÅ PHAÀN GAÏCH NGOÙI NHÒ HIEÄP</v>
          </cell>
        </row>
        <row r="2">
          <cell r="A2" t="str">
            <v>Ñöôøng DT743 - xaõ Bình Thaéng - huyeän Dó An - Bình Döông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LPS57"/>
      <sheetName val="Summary Cost"/>
      <sheetName val="1. Knitting Workshop (2)"/>
      <sheetName val="dien"/>
      <sheetName val="care center"/>
      <sheetName val="2. Woven Workshop  (2)"/>
      <sheetName val="3. Embroidery Workshop (2)"/>
      <sheetName val="mo rong"/>
      <sheetName val="furniture"/>
      <sheetName val="Additional Work"/>
      <sheetName val="Summary Cost Additional Work"/>
      <sheetName val="vat tu care"/>
      <sheetName val="vat tu khu m.rong"/>
      <sheetName val="Analysys1"/>
      <sheetName val="Analysys1 (2)"/>
      <sheetName val="Analysys (FORM)"/>
      <sheetName val="00000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D"/>
      <sheetName val="GIAVLIEU"/>
      <sheetName val="XM"/>
      <sheetName val="NC"/>
      <sheetName val="LINHTINH"/>
      <sheetName val="PTDG"/>
      <sheetName val="PHAN-CAU"/>
      <sheetName val="TONGHOP1"/>
      <sheetName val="TT"/>
      <sheetName val="Sheet1"/>
    </sheetNames>
    <sheetDataSet>
      <sheetData sheetId="1">
        <row r="41">
          <cell r="M41">
            <v>4761111.477348571</v>
          </cell>
        </row>
        <row r="51">
          <cell r="M51">
            <v>42325320.39999999</v>
          </cell>
        </row>
        <row r="67">
          <cell r="M67">
            <v>550000</v>
          </cell>
        </row>
        <row r="70">
          <cell r="M70">
            <v>4545454.545454545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15"/>
  <sheetViews>
    <sheetView workbookViewId="0" topLeftCell="A1">
      <selection activeCell="D15" sqref="D15"/>
    </sheetView>
  </sheetViews>
  <sheetFormatPr defaultColWidth="9.00390625" defaultRowHeight="12.75"/>
  <cols>
    <col min="1" max="1" width="18.875" style="181" customWidth="1"/>
    <col min="2" max="2" width="14.00390625" style="181" customWidth="1"/>
    <col min="3" max="3" width="15.875" style="115" customWidth="1"/>
    <col min="4" max="4" width="16.625" style="115" customWidth="1"/>
    <col min="5" max="5" width="14.25390625" style="115" customWidth="1"/>
    <col min="6" max="6" width="19.375" style="115" customWidth="1"/>
    <col min="7" max="7" width="15.75390625" style="115" bestFit="1" customWidth="1"/>
    <col min="8" max="8" width="18.75390625" style="115" bestFit="1" customWidth="1"/>
    <col min="9" max="9" width="14.125" style="115" customWidth="1"/>
    <col min="10" max="16384" width="9.125" style="115" customWidth="1"/>
  </cols>
  <sheetData>
    <row r="1" spans="1:6" s="72" customFormat="1" ht="14.25">
      <c r="A1" s="70" t="str">
        <f>'[1]CDKT'!A1</f>
        <v>COÂNG TY COÅ PHAÀN GAÏCH NGOÙI NHÒ HIEÄP</v>
      </c>
      <c r="B1" s="71"/>
      <c r="E1" s="400" t="s">
        <v>530</v>
      </c>
      <c r="F1" s="400"/>
    </row>
    <row r="2" spans="1:6" s="72" customFormat="1" ht="14.25">
      <c r="A2" s="73" t="str">
        <f>'[1]CDKT'!A2</f>
        <v>Ñöôøng DT743 - xaõ Bình Thaéng - huyeän Dó An - Bình Döông</v>
      </c>
      <c r="B2" s="71"/>
      <c r="C2" s="71"/>
      <c r="D2" s="71"/>
      <c r="E2" s="71"/>
      <c r="F2" s="74"/>
    </row>
    <row r="3" spans="1:6" s="72" customFormat="1" ht="22.5" customHeight="1">
      <c r="A3" s="401" t="s">
        <v>531</v>
      </c>
      <c r="B3" s="401"/>
      <c r="C3" s="401"/>
      <c r="D3" s="401"/>
      <c r="E3" s="401"/>
      <c r="F3" s="401"/>
    </row>
    <row r="4" spans="1:6" s="72" customFormat="1" ht="19.5" customHeight="1">
      <c r="A4" s="402" t="s">
        <v>292</v>
      </c>
      <c r="B4" s="402"/>
      <c r="C4" s="402"/>
      <c r="D4" s="402"/>
      <c r="E4" s="402"/>
      <c r="F4" s="402"/>
    </row>
    <row r="5" spans="1:11" s="72" customFormat="1" ht="19.5" customHeight="1">
      <c r="A5" s="239" t="s">
        <v>293</v>
      </c>
      <c r="B5" s="76"/>
      <c r="C5" s="77"/>
      <c r="D5" s="77"/>
      <c r="E5" s="77"/>
      <c r="F5" s="77"/>
      <c r="G5" s="77"/>
      <c r="H5" s="77"/>
      <c r="I5" s="77"/>
      <c r="J5" s="77"/>
      <c r="K5" s="77"/>
    </row>
    <row r="6" spans="1:11" s="72" customFormat="1" ht="21.75" customHeight="1">
      <c r="A6" s="79" t="s">
        <v>294</v>
      </c>
      <c r="B6" s="80"/>
      <c r="C6" s="80"/>
      <c r="D6" s="81" t="s">
        <v>473</v>
      </c>
      <c r="E6" s="82"/>
      <c r="F6" s="83" t="s">
        <v>478</v>
      </c>
      <c r="G6" s="77"/>
      <c r="H6" s="77"/>
      <c r="I6" s="77"/>
      <c r="J6" s="77"/>
      <c r="K6" s="77"/>
    </row>
    <row r="7" spans="1:11" s="72" customFormat="1" ht="17.25" customHeight="1">
      <c r="A7" s="84" t="s">
        <v>295</v>
      </c>
      <c r="B7" s="84"/>
      <c r="C7" s="84"/>
      <c r="D7" s="84">
        <v>514241575</v>
      </c>
      <c r="E7" s="84"/>
      <c r="F7" s="84">
        <v>1155213046</v>
      </c>
      <c r="G7" s="77"/>
      <c r="H7" s="77"/>
      <c r="I7" s="77"/>
      <c r="J7" s="77"/>
      <c r="K7" s="77"/>
    </row>
    <row r="8" spans="1:11" s="86" customFormat="1" ht="14.25">
      <c r="A8" s="84" t="s">
        <v>296</v>
      </c>
      <c r="B8" s="84"/>
      <c r="C8" s="84"/>
      <c r="D8" s="84">
        <f>666369257+29648923+236327620+21100000000</f>
        <v>22032345800</v>
      </c>
      <c r="E8" s="84"/>
      <c r="F8" s="84">
        <f>439088426+26663343+152041345+17892965751</f>
        <v>18510758865</v>
      </c>
      <c r="G8" s="85"/>
      <c r="H8" s="85"/>
      <c r="I8" s="85"/>
      <c r="J8" s="85"/>
      <c r="K8" s="85"/>
    </row>
    <row r="9" spans="1:11" s="89" customFormat="1" ht="15" thickBot="1">
      <c r="A9" s="87"/>
      <c r="B9" s="87"/>
      <c r="C9" s="80" t="s">
        <v>297</v>
      </c>
      <c r="D9" s="88">
        <f>SUM(D7:D8)</f>
        <v>22546587375</v>
      </c>
      <c r="E9" s="80"/>
      <c r="F9" s="88">
        <f>SUM(F7:F8)</f>
        <v>19665971911</v>
      </c>
      <c r="G9" s="78"/>
      <c r="H9" s="78"/>
      <c r="I9" s="78"/>
      <c r="J9" s="78"/>
      <c r="K9" s="78"/>
    </row>
    <row r="10" spans="1:11" s="89" customFormat="1" ht="14.25">
      <c r="A10" s="90"/>
      <c r="B10" s="90"/>
      <c r="C10" s="90"/>
      <c r="D10" s="91"/>
      <c r="E10" s="91"/>
      <c r="F10" s="91"/>
      <c r="G10" s="78"/>
      <c r="H10" s="78"/>
      <c r="I10" s="78"/>
      <c r="J10" s="78"/>
      <c r="K10" s="78"/>
    </row>
    <row r="11" spans="1:11" s="89" customFormat="1" ht="14.25">
      <c r="A11" s="92" t="s">
        <v>298</v>
      </c>
      <c r="B11" s="90"/>
      <c r="C11" s="90"/>
      <c r="D11" s="81" t="s">
        <v>473</v>
      </c>
      <c r="E11" s="82"/>
      <c r="F11" s="83" t="s">
        <v>478</v>
      </c>
      <c r="G11" s="78"/>
      <c r="H11" s="78"/>
      <c r="I11" s="78"/>
      <c r="J11" s="78"/>
      <c r="K11" s="78"/>
    </row>
    <row r="12" spans="1:11" s="89" customFormat="1" ht="20.25" customHeight="1">
      <c r="A12" s="403" t="s">
        <v>501</v>
      </c>
      <c r="B12" s="381"/>
      <c r="C12" s="381"/>
      <c r="D12" s="91">
        <v>9800000000</v>
      </c>
      <c r="E12" s="91"/>
      <c r="F12" s="91">
        <v>9800000000</v>
      </c>
      <c r="G12" s="78"/>
      <c r="H12" s="78"/>
      <c r="I12" s="78"/>
      <c r="J12" s="78"/>
      <c r="K12" s="78"/>
    </row>
    <row r="13" spans="1:11" s="89" customFormat="1" ht="20.25" customHeight="1">
      <c r="A13" s="276" t="s">
        <v>460</v>
      </c>
      <c r="B13" s="94"/>
      <c r="C13" s="94"/>
      <c r="D13" s="91">
        <v>583080317</v>
      </c>
      <c r="E13" s="91"/>
      <c r="F13" s="91">
        <v>580160317</v>
      </c>
      <c r="G13" s="78"/>
      <c r="H13" s="78"/>
      <c r="I13" s="78"/>
      <c r="J13" s="78"/>
      <c r="K13" s="78"/>
    </row>
    <row r="14" spans="1:11" s="89" customFormat="1" ht="20.25" customHeight="1">
      <c r="A14" s="399" t="s">
        <v>472</v>
      </c>
      <c r="B14" s="399"/>
      <c r="C14" s="94"/>
      <c r="D14" s="286">
        <v>-334605617</v>
      </c>
      <c r="E14" s="286"/>
      <c r="F14" s="286">
        <v>-291576817</v>
      </c>
      <c r="G14" s="78"/>
      <c r="H14" s="78"/>
      <c r="I14" s="78"/>
      <c r="J14" s="78"/>
      <c r="K14" s="78"/>
    </row>
    <row r="15" spans="1:11" s="89" customFormat="1" ht="15" thickBot="1">
      <c r="A15" s="90"/>
      <c r="B15" s="90"/>
      <c r="C15" s="80" t="s">
        <v>297</v>
      </c>
      <c r="D15" s="95">
        <f>D12+D13+D14</f>
        <v>10048474700</v>
      </c>
      <c r="E15" s="91"/>
      <c r="F15" s="95">
        <f>F12+F13+F14</f>
        <v>10088583500</v>
      </c>
      <c r="G15" s="78"/>
      <c r="H15" s="78"/>
      <c r="I15" s="78"/>
      <c r="J15" s="78"/>
      <c r="K15" s="78"/>
    </row>
    <row r="16" spans="1:11" s="89" customFormat="1" ht="14.25">
      <c r="A16" s="90"/>
      <c r="B16" s="90"/>
      <c r="C16" s="90"/>
      <c r="D16" s="91"/>
      <c r="E16" s="91"/>
      <c r="F16" s="91"/>
      <c r="G16" s="78"/>
      <c r="H16" s="78"/>
      <c r="I16" s="78"/>
      <c r="J16" s="78"/>
      <c r="K16" s="78"/>
    </row>
    <row r="17" spans="1:11" s="89" customFormat="1" ht="21.75" customHeight="1">
      <c r="A17" s="96" t="s">
        <v>299</v>
      </c>
      <c r="B17" s="97"/>
      <c r="C17" s="98"/>
      <c r="D17" s="81" t="s">
        <v>473</v>
      </c>
      <c r="E17" s="99"/>
      <c r="F17" s="83" t="s">
        <v>478</v>
      </c>
      <c r="G17" s="78"/>
      <c r="H17" s="78"/>
      <c r="I17" s="78"/>
      <c r="J17" s="78"/>
      <c r="K17" s="78"/>
    </row>
    <row r="18" spans="1:11" s="89" customFormat="1" ht="23.25" customHeight="1">
      <c r="A18" s="96" t="s">
        <v>300</v>
      </c>
      <c r="B18" s="96"/>
      <c r="C18" s="100"/>
      <c r="D18" s="85">
        <f>SUM(D19:D20)</f>
        <v>2909333881</v>
      </c>
      <c r="E18" s="78"/>
      <c r="F18" s="85">
        <f>SUM(F19:F20)</f>
        <v>2707518884</v>
      </c>
      <c r="G18" s="78"/>
      <c r="H18" s="78"/>
      <c r="I18" s="78"/>
      <c r="J18" s="78"/>
      <c r="K18" s="78"/>
    </row>
    <row r="19" spans="1:11" s="89" customFormat="1" ht="33" customHeight="1">
      <c r="A19" s="360" t="s">
        <v>301</v>
      </c>
      <c r="B19" s="361"/>
      <c r="C19" s="362"/>
      <c r="D19" s="104">
        <f>BCDKT!D20</f>
        <v>2909333881</v>
      </c>
      <c r="E19" s="104"/>
      <c r="F19" s="104">
        <v>2707518884</v>
      </c>
      <c r="G19" s="78"/>
      <c r="H19" s="78"/>
      <c r="I19" s="78"/>
      <c r="J19" s="78"/>
      <c r="K19" s="78"/>
    </row>
    <row r="20" spans="1:11" s="89" customFormat="1" ht="20.25" customHeight="1" hidden="1">
      <c r="A20" s="75" t="s">
        <v>302</v>
      </c>
      <c r="B20" s="105"/>
      <c r="C20" s="106"/>
      <c r="D20" s="107">
        <v>0</v>
      </c>
      <c r="E20" s="107"/>
      <c r="F20" s="107">
        <v>0</v>
      </c>
      <c r="G20" s="78"/>
      <c r="H20" s="78"/>
      <c r="I20" s="78"/>
      <c r="J20" s="78"/>
      <c r="K20" s="78"/>
    </row>
    <row r="21" spans="1:11" s="89" customFormat="1" ht="21" customHeight="1">
      <c r="A21" s="96" t="s">
        <v>303</v>
      </c>
      <c r="B21" s="96"/>
      <c r="C21" s="106"/>
      <c r="D21" s="108">
        <f>SUM(D22:D23)</f>
        <v>2064026000</v>
      </c>
      <c r="E21" s="108"/>
      <c r="F21" s="108">
        <f>SUM(F22:F23)</f>
        <v>3664276736</v>
      </c>
      <c r="G21" s="78"/>
      <c r="H21" s="78"/>
      <c r="I21" s="78"/>
      <c r="J21" s="78"/>
      <c r="K21" s="78"/>
    </row>
    <row r="22" spans="1:11" s="89" customFormat="1" ht="15.75" customHeight="1">
      <c r="A22" s="360" t="s">
        <v>465</v>
      </c>
      <c r="B22" s="361"/>
      <c r="C22" s="362"/>
      <c r="D22" s="107"/>
      <c r="E22" s="107"/>
      <c r="F22" s="107"/>
      <c r="G22" s="78"/>
      <c r="H22" s="78"/>
      <c r="I22" s="78"/>
      <c r="J22" s="78"/>
      <c r="K22" s="78"/>
    </row>
    <row r="23" spans="1:11" s="89" customFormat="1" ht="17.25" customHeight="1">
      <c r="A23" s="75" t="s">
        <v>304</v>
      </c>
      <c r="B23" s="105"/>
      <c r="C23" s="106"/>
      <c r="D23" s="107">
        <f>BCDKT!D21</f>
        <v>2064026000</v>
      </c>
      <c r="E23" s="107"/>
      <c r="F23" s="107">
        <v>3664276736</v>
      </c>
      <c r="G23" s="78"/>
      <c r="H23" s="78"/>
      <c r="I23" s="78"/>
      <c r="J23" s="78"/>
      <c r="K23" s="78"/>
    </row>
    <row r="24" spans="1:11" s="89" customFormat="1" ht="18" customHeight="1">
      <c r="A24" s="96" t="s">
        <v>305</v>
      </c>
      <c r="B24" s="96"/>
      <c r="C24" s="109"/>
      <c r="D24" s="108">
        <f>SUM(D25:D29)</f>
        <v>624553054</v>
      </c>
      <c r="E24" s="108"/>
      <c r="F24" s="108">
        <f>SUM(F25:F29)</f>
        <v>4923491609</v>
      </c>
      <c r="G24" s="78"/>
      <c r="H24" s="78">
        <v>50366722</v>
      </c>
      <c r="I24" s="78"/>
      <c r="J24" s="78"/>
      <c r="K24" s="78"/>
    </row>
    <row r="25" spans="1:11" s="89" customFormat="1" ht="16.5" customHeight="1">
      <c r="A25" s="75" t="s">
        <v>306</v>
      </c>
      <c r="B25" s="105"/>
      <c r="C25" s="106"/>
      <c r="D25" s="107">
        <f>52104589-25000000+150227</f>
        <v>27254816</v>
      </c>
      <c r="E25" s="107"/>
      <c r="F25" s="107">
        <f>42359307-25000000</f>
        <v>17359307</v>
      </c>
      <c r="G25" s="78"/>
      <c r="H25" s="78">
        <f>H24-D24</f>
        <v>-574186332</v>
      </c>
      <c r="I25" s="78"/>
      <c r="J25" s="78"/>
      <c r="K25" s="78"/>
    </row>
    <row r="26" spans="1:11" s="89" customFormat="1" ht="17.25" customHeight="1">
      <c r="A26" s="75" t="s">
        <v>307</v>
      </c>
      <c r="B26" s="105"/>
      <c r="C26" s="106"/>
      <c r="D26" s="107">
        <v>25000000</v>
      </c>
      <c r="E26" s="107"/>
      <c r="F26" s="107">
        <v>25000000</v>
      </c>
      <c r="G26" s="78"/>
      <c r="H26" s="78"/>
      <c r="I26" s="78"/>
      <c r="J26" s="78"/>
      <c r="K26" s="78"/>
    </row>
    <row r="27" spans="1:11" s="89" customFormat="1" ht="18" customHeight="1">
      <c r="A27" s="370" t="s">
        <v>308</v>
      </c>
      <c r="B27" s="370"/>
      <c r="C27" s="370"/>
      <c r="D27" s="107">
        <v>315561111</v>
      </c>
      <c r="E27" s="107"/>
      <c r="F27" s="107"/>
      <c r="G27" s="78"/>
      <c r="H27" s="78"/>
      <c r="I27" s="78"/>
      <c r="J27" s="78"/>
      <c r="K27" s="78"/>
    </row>
    <row r="28" spans="1:11" s="89" customFormat="1" ht="18" customHeight="1">
      <c r="A28" s="75" t="s">
        <v>309</v>
      </c>
      <c r="B28" s="105"/>
      <c r="C28" s="106"/>
      <c r="D28" s="107">
        <v>254753355</v>
      </c>
      <c r="E28" s="107"/>
      <c r="F28" s="107">
        <v>20604532</v>
      </c>
      <c r="G28" s="78"/>
      <c r="H28" s="78"/>
      <c r="I28" s="78"/>
      <c r="J28" s="78"/>
      <c r="K28" s="78"/>
    </row>
    <row r="29" spans="1:11" s="89" customFormat="1" ht="18" customHeight="1">
      <c r="A29" s="75" t="s">
        <v>305</v>
      </c>
      <c r="B29" s="105"/>
      <c r="C29" s="106"/>
      <c r="D29" s="107">
        <v>1983772</v>
      </c>
      <c r="E29" s="135"/>
      <c r="F29" s="107">
        <f>4860527770</f>
        <v>4860527770</v>
      </c>
      <c r="G29" s="78"/>
      <c r="H29" s="78"/>
      <c r="I29" s="78"/>
      <c r="J29" s="78"/>
      <c r="K29" s="78"/>
    </row>
    <row r="30" spans="1:11" s="86" customFormat="1" ht="17.25" customHeight="1">
      <c r="A30" s="96" t="s">
        <v>310</v>
      </c>
      <c r="B30" s="97"/>
      <c r="C30" s="100"/>
      <c r="D30" s="108">
        <v>-25000000</v>
      </c>
      <c r="E30" s="108"/>
      <c r="F30" s="108">
        <v>-25000000</v>
      </c>
      <c r="G30" s="85"/>
      <c r="H30" s="85"/>
      <c r="I30" s="85"/>
      <c r="J30" s="85"/>
      <c r="K30" s="85"/>
    </row>
    <row r="31" spans="1:11" s="89" customFormat="1" ht="20.25" customHeight="1" thickBot="1">
      <c r="A31" s="110"/>
      <c r="B31" s="110"/>
      <c r="C31" s="80" t="s">
        <v>297</v>
      </c>
      <c r="D31" s="95">
        <f>D18+D21+D24+D30</f>
        <v>5572912935</v>
      </c>
      <c r="E31" s="91"/>
      <c r="F31" s="95">
        <f>F18+F21+F24+F30</f>
        <v>11270287229</v>
      </c>
      <c r="G31" s="78"/>
      <c r="H31" s="78"/>
      <c r="I31" s="78"/>
      <c r="J31" s="78"/>
      <c r="K31" s="78"/>
    </row>
    <row r="32" spans="1:11" s="89" customFormat="1" ht="18.75" customHeight="1">
      <c r="A32" s="90"/>
      <c r="B32" s="90"/>
      <c r="C32" s="90"/>
      <c r="D32" s="286"/>
      <c r="E32" s="286"/>
      <c r="F32" s="91"/>
      <c r="G32" s="78"/>
      <c r="H32" s="78"/>
      <c r="I32" s="78"/>
      <c r="J32" s="78"/>
      <c r="K32" s="78"/>
    </row>
    <row r="33" spans="1:11" s="89" customFormat="1" ht="14.25">
      <c r="A33" s="111" t="s">
        <v>311</v>
      </c>
      <c r="B33" s="111"/>
      <c r="C33" s="112"/>
      <c r="D33" s="81" t="s">
        <v>473</v>
      </c>
      <c r="E33" s="82"/>
      <c r="F33" s="83" t="s">
        <v>478</v>
      </c>
      <c r="G33" s="78"/>
      <c r="H33" s="78"/>
      <c r="I33" s="78"/>
      <c r="J33" s="78"/>
      <c r="K33" s="78"/>
    </row>
    <row r="34" spans="1:11" s="86" customFormat="1" ht="14.25">
      <c r="A34" s="75" t="s">
        <v>312</v>
      </c>
      <c r="B34" s="105"/>
      <c r="C34" s="90"/>
      <c r="D34" s="284">
        <v>2908234151</v>
      </c>
      <c r="E34" s="91"/>
      <c r="F34" s="284">
        <v>2069959710</v>
      </c>
      <c r="G34" s="85"/>
      <c r="H34" s="85"/>
      <c r="I34" s="85"/>
      <c r="J34" s="85"/>
      <c r="K34" s="85"/>
    </row>
    <row r="35" spans="1:11" s="86" customFormat="1" ht="14.25">
      <c r="A35" s="75" t="s">
        <v>313</v>
      </c>
      <c r="B35" s="105"/>
      <c r="C35" s="90"/>
      <c r="D35" s="284">
        <v>34998511</v>
      </c>
      <c r="E35" s="91"/>
      <c r="F35" s="284">
        <v>57602563</v>
      </c>
      <c r="G35" s="85"/>
      <c r="H35" s="85"/>
      <c r="I35" s="85"/>
      <c r="J35" s="85"/>
      <c r="K35" s="85"/>
    </row>
    <row r="36" spans="1:11" s="86" customFormat="1" ht="14.25">
      <c r="A36" s="75" t="s">
        <v>314</v>
      </c>
      <c r="B36" s="105"/>
      <c r="C36" s="90"/>
      <c r="D36" s="284">
        <v>301336622</v>
      </c>
      <c r="E36" s="91"/>
      <c r="F36" s="284">
        <v>152753839</v>
      </c>
      <c r="G36" s="85"/>
      <c r="H36" s="85"/>
      <c r="I36" s="85"/>
      <c r="J36" s="85"/>
      <c r="K36" s="85"/>
    </row>
    <row r="37" spans="1:11" s="89" customFormat="1" ht="14.25">
      <c r="A37" s="75" t="s">
        <v>315</v>
      </c>
      <c r="B37" s="105"/>
      <c r="C37" s="90"/>
      <c r="D37" s="284">
        <v>2589217775</v>
      </c>
      <c r="E37" s="91"/>
      <c r="F37" s="284">
        <v>2009366107</v>
      </c>
      <c r="G37" s="78"/>
      <c r="H37" s="78"/>
      <c r="I37" s="78"/>
      <c r="J37" s="78"/>
      <c r="K37" s="78"/>
    </row>
    <row r="38" spans="1:11" s="89" customFormat="1" ht="14.25">
      <c r="A38" s="75" t="s">
        <v>316</v>
      </c>
      <c r="B38" s="105"/>
      <c r="C38" s="90"/>
      <c r="D38" s="91">
        <v>20762531</v>
      </c>
      <c r="E38" s="91"/>
      <c r="F38" s="91">
        <v>20762531</v>
      </c>
      <c r="G38" s="78"/>
      <c r="H38" s="78"/>
      <c r="I38" s="78"/>
      <c r="J38" s="78"/>
      <c r="K38" s="78"/>
    </row>
    <row r="39" spans="1:11" s="89" customFormat="1" ht="15" thickBot="1">
      <c r="A39" s="113" t="s">
        <v>317</v>
      </c>
      <c r="B39" s="113"/>
      <c r="C39" s="80" t="s">
        <v>297</v>
      </c>
      <c r="D39" s="95">
        <f>SUM(D34:D38)</f>
        <v>5854549590</v>
      </c>
      <c r="E39" s="111"/>
      <c r="F39" s="95">
        <f>SUM(F34:F38)</f>
        <v>4310444750</v>
      </c>
      <c r="G39" s="78"/>
      <c r="H39" s="78"/>
      <c r="I39" s="78"/>
      <c r="J39" s="78"/>
      <c r="K39" s="78"/>
    </row>
    <row r="40" spans="1:11" s="89" customFormat="1" ht="14.25">
      <c r="A40" s="113"/>
      <c r="B40" s="113"/>
      <c r="C40" s="80"/>
      <c r="D40" s="111">
        <f>D39-BCDKT!D27</f>
        <v>0</v>
      </c>
      <c r="E40" s="111"/>
      <c r="F40" s="111"/>
      <c r="G40" s="78"/>
      <c r="H40" s="78"/>
      <c r="I40" s="78"/>
      <c r="J40" s="78"/>
      <c r="K40" s="78"/>
    </row>
    <row r="41" spans="1:11" s="89" customFormat="1" ht="14.25">
      <c r="A41" s="113"/>
      <c r="B41" s="113"/>
      <c r="C41" s="80"/>
      <c r="D41" s="111"/>
      <c r="E41" s="111"/>
      <c r="F41" s="111"/>
      <c r="G41" s="78"/>
      <c r="H41" s="78"/>
      <c r="I41" s="78"/>
      <c r="J41" s="78"/>
      <c r="K41" s="78"/>
    </row>
    <row r="42" spans="1:11" s="89" customFormat="1" ht="14.25">
      <c r="A42" s="75" t="s">
        <v>318</v>
      </c>
      <c r="B42" s="113"/>
      <c r="C42" s="112"/>
      <c r="D42" s="111"/>
      <c r="E42" s="111"/>
      <c r="F42" s="111">
        <v>0</v>
      </c>
      <c r="G42" s="78"/>
      <c r="H42" s="78"/>
      <c r="I42" s="78"/>
      <c r="J42" s="78"/>
      <c r="K42" s="78"/>
    </row>
    <row r="43" spans="1:11" s="89" customFormat="1" ht="14.25">
      <c r="A43" s="75" t="s">
        <v>319</v>
      </c>
      <c r="B43" s="113"/>
      <c r="C43" s="112"/>
      <c r="D43" s="111">
        <f>D39-D42</f>
        <v>5854549590</v>
      </c>
      <c r="E43" s="111"/>
      <c r="F43" s="111">
        <f>F39-F42</f>
        <v>4310444750</v>
      </c>
      <c r="G43" s="78"/>
      <c r="H43" s="78"/>
      <c r="I43" s="78"/>
      <c r="J43" s="78"/>
      <c r="K43" s="78"/>
    </row>
    <row r="44" spans="1:11" s="89" customFormat="1" ht="14.25">
      <c r="A44" s="78"/>
      <c r="B44" s="113"/>
      <c r="C44" s="112"/>
      <c r="D44" s="111"/>
      <c r="E44" s="111"/>
      <c r="F44" s="111"/>
      <c r="G44" s="78"/>
      <c r="H44" s="78"/>
      <c r="I44" s="78"/>
      <c r="J44" s="78"/>
      <c r="K44" s="78"/>
    </row>
    <row r="45" spans="1:11" ht="14.25">
      <c r="A45" s="111" t="s">
        <v>320</v>
      </c>
      <c r="B45" s="111"/>
      <c r="C45" s="91"/>
      <c r="D45" s="81" t="s">
        <v>473</v>
      </c>
      <c r="E45" s="82"/>
      <c r="F45" s="83" t="s">
        <v>478</v>
      </c>
      <c r="G45" s="114"/>
      <c r="H45" s="114"/>
      <c r="I45" s="114"/>
      <c r="J45" s="114"/>
      <c r="K45" s="114"/>
    </row>
    <row r="46" spans="1:11" ht="14.25">
      <c r="A46" s="360" t="s">
        <v>321</v>
      </c>
      <c r="B46" s="361"/>
      <c r="C46" s="362"/>
      <c r="D46" s="91"/>
      <c r="E46" s="114"/>
      <c r="F46" s="91"/>
      <c r="G46" s="114"/>
      <c r="H46" s="116"/>
      <c r="I46" s="114"/>
      <c r="J46" s="114"/>
      <c r="K46" s="114"/>
    </row>
    <row r="47" spans="1:11" ht="14.25">
      <c r="A47" s="101" t="s">
        <v>322</v>
      </c>
      <c r="B47" s="102"/>
      <c r="C47" s="103"/>
      <c r="D47" s="91">
        <v>26997500</v>
      </c>
      <c r="E47" s="114"/>
      <c r="F47" s="91">
        <v>18976260</v>
      </c>
      <c r="G47" s="114"/>
      <c r="H47" s="116"/>
      <c r="I47" s="114"/>
      <c r="J47" s="114"/>
      <c r="K47" s="114"/>
    </row>
    <row r="48" spans="1:11" ht="15" thickBot="1">
      <c r="A48" s="113"/>
      <c r="B48" s="113"/>
      <c r="C48" s="80" t="s">
        <v>297</v>
      </c>
      <c r="D48" s="95">
        <f>SUM(D46:D47)</f>
        <v>26997500</v>
      </c>
      <c r="E48" s="114"/>
      <c r="F48" s="95">
        <f>SUM(F46:F47)</f>
        <v>18976260</v>
      </c>
      <c r="G48" s="114"/>
      <c r="H48" s="114"/>
      <c r="I48" s="114"/>
      <c r="J48" s="114"/>
      <c r="K48" s="114"/>
    </row>
    <row r="49" spans="1:11" ht="14.25">
      <c r="A49" s="117"/>
      <c r="B49" s="117"/>
      <c r="C49" s="118"/>
      <c r="D49" s="118"/>
      <c r="E49" s="118"/>
      <c r="F49" s="118"/>
      <c r="G49" s="114"/>
      <c r="H49" s="114"/>
      <c r="I49" s="114"/>
      <c r="J49" s="114"/>
      <c r="K49" s="114"/>
    </row>
    <row r="50" spans="1:11" ht="14.25">
      <c r="A50" s="119" t="s">
        <v>323</v>
      </c>
      <c r="B50" s="119"/>
      <c r="C50" s="114"/>
      <c r="D50" s="114"/>
      <c r="E50" s="114"/>
      <c r="F50" s="114"/>
      <c r="G50" s="114"/>
      <c r="H50" s="114"/>
      <c r="I50" s="114"/>
      <c r="J50" s="114"/>
      <c r="K50" s="114"/>
    </row>
    <row r="51" spans="1:11" ht="6.75" customHeight="1">
      <c r="A51" s="96"/>
      <c r="B51" s="96"/>
      <c r="C51" s="120"/>
      <c r="D51" s="120"/>
      <c r="E51" s="120"/>
      <c r="F51" s="120"/>
      <c r="G51" s="114"/>
      <c r="H51" s="114"/>
      <c r="I51" s="114"/>
      <c r="J51" s="114"/>
      <c r="K51" s="114"/>
    </row>
    <row r="52" spans="1:11" ht="18.75" customHeight="1">
      <c r="A52" s="386" t="s">
        <v>253</v>
      </c>
      <c r="B52" s="391" t="s">
        <v>479</v>
      </c>
      <c r="C52" s="391" t="s">
        <v>480</v>
      </c>
      <c r="D52" s="391" t="s">
        <v>481</v>
      </c>
      <c r="E52" s="391" t="s">
        <v>482</v>
      </c>
      <c r="F52" s="391" t="s">
        <v>324</v>
      </c>
      <c r="G52" s="114"/>
      <c r="H52" s="114"/>
      <c r="I52" s="114"/>
      <c r="J52" s="114"/>
      <c r="K52" s="114"/>
    </row>
    <row r="53" spans="1:11" ht="17.25" customHeight="1" thickBot="1">
      <c r="A53" s="398"/>
      <c r="B53" s="392"/>
      <c r="C53" s="392"/>
      <c r="D53" s="392"/>
      <c r="E53" s="392"/>
      <c r="F53" s="392"/>
      <c r="G53" s="114"/>
      <c r="H53" s="114"/>
      <c r="I53" s="114"/>
      <c r="J53" s="114"/>
      <c r="K53" s="114"/>
    </row>
    <row r="54" spans="1:11" ht="18.75" customHeight="1">
      <c r="A54" s="185" t="s">
        <v>325</v>
      </c>
      <c r="B54" s="220"/>
      <c r="C54" s="221"/>
      <c r="D54" s="221"/>
      <c r="E54" s="221"/>
      <c r="F54" s="221"/>
      <c r="G54" s="114"/>
      <c r="H54" s="114"/>
      <c r="I54" s="114"/>
      <c r="J54" s="114"/>
      <c r="K54" s="114"/>
    </row>
    <row r="55" spans="1:11" ht="14.25">
      <c r="A55" s="186" t="s">
        <v>487</v>
      </c>
      <c r="B55" s="221">
        <f>4305232386</f>
        <v>4305232386</v>
      </c>
      <c r="C55" s="221">
        <f>5922920389-2095238096+11628571+881818180+33200000</f>
        <v>4754329044</v>
      </c>
      <c r="D55" s="221">
        <v>63167280</v>
      </c>
      <c r="E55" s="221">
        <f>346129295-346129295+526071795</f>
        <v>526071795</v>
      </c>
      <c r="F55" s="221">
        <f>SUM(B55:E55)</f>
        <v>9648800505</v>
      </c>
      <c r="G55" s="114"/>
      <c r="H55" s="114"/>
      <c r="I55" s="114"/>
      <c r="J55" s="114"/>
      <c r="K55" s="114"/>
    </row>
    <row r="56" spans="1:11" ht="14.25">
      <c r="A56" s="186" t="s">
        <v>483</v>
      </c>
      <c r="B56" s="221">
        <v>0</v>
      </c>
      <c r="C56" s="298"/>
      <c r="D56" s="221">
        <v>12727273</v>
      </c>
      <c r="E56" s="221"/>
      <c r="F56" s="221">
        <f>SUM(B56:E56)</f>
        <v>12727273</v>
      </c>
      <c r="G56" s="114"/>
      <c r="H56" s="114"/>
      <c r="I56" s="114"/>
      <c r="J56" s="114"/>
      <c r="K56" s="114"/>
    </row>
    <row r="57" spans="1:11" ht="14.25">
      <c r="A57" s="186" t="s">
        <v>484</v>
      </c>
      <c r="B57" s="221"/>
      <c r="C57" s="221"/>
      <c r="D57" s="221">
        <v>0</v>
      </c>
      <c r="E57" s="221"/>
      <c r="F57" s="221">
        <f>SUM(B57:E57)</f>
        <v>0</v>
      </c>
      <c r="G57" s="114"/>
      <c r="H57" s="114"/>
      <c r="I57" s="114"/>
      <c r="J57" s="114"/>
      <c r="K57" s="114"/>
    </row>
    <row r="58" spans="1:11" ht="14.25">
      <c r="A58" s="186" t="s">
        <v>473</v>
      </c>
      <c r="B58" s="222">
        <f>B55+B56-B57</f>
        <v>4305232386</v>
      </c>
      <c r="C58" s="222">
        <f>C55+C56-C57</f>
        <v>4754329044</v>
      </c>
      <c r="D58" s="222">
        <f>D55+D56-D57</f>
        <v>75894553</v>
      </c>
      <c r="E58" s="222">
        <f>E55+E56-E57</f>
        <v>526071795</v>
      </c>
      <c r="F58" s="222">
        <f>SUM(B58:E58)</f>
        <v>9661527778</v>
      </c>
      <c r="G58" s="114"/>
      <c r="H58" s="114"/>
      <c r="I58" s="114"/>
      <c r="J58" s="114"/>
      <c r="K58" s="114"/>
    </row>
    <row r="59" spans="1:11" ht="14.25">
      <c r="A59" s="185" t="s">
        <v>326</v>
      </c>
      <c r="B59" s="221"/>
      <c r="C59" s="221"/>
      <c r="D59" s="221"/>
      <c r="E59" s="221"/>
      <c r="F59" s="221"/>
      <c r="G59" s="114"/>
      <c r="H59" s="114"/>
      <c r="I59" s="114"/>
      <c r="J59" s="114"/>
      <c r="K59" s="114"/>
    </row>
    <row r="60" spans="1:11" ht="14.25">
      <c r="A60" s="186" t="s">
        <v>487</v>
      </c>
      <c r="B60" s="221">
        <v>4066589817</v>
      </c>
      <c r="C60" s="221">
        <v>3641623326</v>
      </c>
      <c r="D60" s="221">
        <v>53741110</v>
      </c>
      <c r="E60" s="221">
        <v>113982232</v>
      </c>
      <c r="F60" s="221">
        <f>SUM(B60:E60)</f>
        <v>7875936485</v>
      </c>
      <c r="G60" s="114"/>
      <c r="H60" s="114"/>
      <c r="I60" s="114"/>
      <c r="J60" s="114"/>
      <c r="K60" s="114"/>
    </row>
    <row r="61" spans="1:11" ht="14.25">
      <c r="A61" s="186" t="s">
        <v>485</v>
      </c>
      <c r="B61" s="221">
        <v>5294610</v>
      </c>
      <c r="C61" s="221">
        <v>82559191</v>
      </c>
      <c r="D61" s="221">
        <v>2221266</v>
      </c>
      <c r="E61" s="221">
        <v>13151796</v>
      </c>
      <c r="F61" s="221">
        <f>SUM(B61:E61)</f>
        <v>103226863</v>
      </c>
      <c r="G61" s="114"/>
      <c r="H61" s="114"/>
      <c r="I61" s="114"/>
      <c r="J61" s="114"/>
      <c r="K61" s="114"/>
    </row>
    <row r="62" spans="1:11" ht="14.25">
      <c r="A62" s="186" t="s">
        <v>486</v>
      </c>
      <c r="B62" s="221"/>
      <c r="C62" s="221"/>
      <c r="D62" s="221"/>
      <c r="E62" s="221"/>
      <c r="F62" s="221">
        <f>SUM(B62:E62)</f>
        <v>0</v>
      </c>
      <c r="G62" s="114"/>
      <c r="H62" s="114"/>
      <c r="I62" s="114"/>
      <c r="J62" s="114"/>
      <c r="K62" s="114"/>
    </row>
    <row r="63" spans="1:11" ht="14.25">
      <c r="A63" s="186" t="s">
        <v>473</v>
      </c>
      <c r="B63" s="222">
        <f>B60+B61-B62</f>
        <v>4071884427</v>
      </c>
      <c r="C63" s="222">
        <f>C60+C61-C62</f>
        <v>3724182517</v>
      </c>
      <c r="D63" s="222">
        <f>D60+D61-D62</f>
        <v>55962376</v>
      </c>
      <c r="E63" s="222">
        <f>E60+E61-E62</f>
        <v>127134028</v>
      </c>
      <c r="F63" s="222">
        <f>SUM(B63:E63)</f>
        <v>7979163348</v>
      </c>
      <c r="G63" s="114"/>
      <c r="H63" s="116"/>
      <c r="I63" s="114"/>
      <c r="J63" s="114"/>
      <c r="K63" s="114"/>
    </row>
    <row r="64" spans="1:11" ht="14.25">
      <c r="A64" s="185" t="s">
        <v>327</v>
      </c>
      <c r="B64" s="221"/>
      <c r="C64" s="221"/>
      <c r="D64" s="221"/>
      <c r="E64" s="221"/>
      <c r="F64" s="221"/>
      <c r="G64" s="114"/>
      <c r="H64" s="114"/>
      <c r="I64" s="114"/>
      <c r="J64" s="114"/>
      <c r="K64" s="114"/>
    </row>
    <row r="65" spans="1:11" ht="14.25">
      <c r="A65" s="186" t="s">
        <v>487</v>
      </c>
      <c r="B65" s="221">
        <f>B55-B60</f>
        <v>238642569</v>
      </c>
      <c r="C65" s="221">
        <f>C55-C60</f>
        <v>1112705718</v>
      </c>
      <c r="D65" s="221">
        <f>D55-D60</f>
        <v>9426170</v>
      </c>
      <c r="E65" s="221">
        <f>E55-E60</f>
        <v>412089563</v>
      </c>
      <c r="F65" s="221">
        <f>F55-F60</f>
        <v>1772864020</v>
      </c>
      <c r="G65" s="114"/>
      <c r="H65" s="133"/>
      <c r="I65" s="114"/>
      <c r="J65" s="114"/>
      <c r="K65" s="114"/>
    </row>
    <row r="66" spans="1:11" ht="14.25">
      <c r="A66" s="186" t="s">
        <v>473</v>
      </c>
      <c r="B66" s="221">
        <f>B58-B63</f>
        <v>233347959</v>
      </c>
      <c r="C66" s="221">
        <f>C58-C63</f>
        <v>1030146527</v>
      </c>
      <c r="D66" s="221">
        <f>D58-D63</f>
        <v>19932177</v>
      </c>
      <c r="E66" s="221">
        <f>E58-E63</f>
        <v>398937767</v>
      </c>
      <c r="F66" s="221">
        <f>F58-F63</f>
        <v>1682364430</v>
      </c>
      <c r="G66" s="116"/>
      <c r="H66" s="133"/>
      <c r="I66" s="114"/>
      <c r="J66" s="114"/>
      <c r="K66" s="114"/>
    </row>
    <row r="67" spans="1:11" ht="7.5" customHeight="1" thickBot="1">
      <c r="A67" s="223"/>
      <c r="B67" s="223"/>
      <c r="C67" s="223"/>
      <c r="D67" s="223"/>
      <c r="E67" s="223"/>
      <c r="F67" s="223"/>
      <c r="G67" s="114"/>
      <c r="H67" s="114"/>
      <c r="I67" s="114"/>
      <c r="J67" s="114"/>
      <c r="K67" s="114"/>
    </row>
    <row r="68" spans="1:11" ht="9.75" customHeight="1">
      <c r="A68" s="75"/>
      <c r="B68" s="75"/>
      <c r="C68" s="75"/>
      <c r="D68" s="75"/>
      <c r="E68" s="75"/>
      <c r="F68" s="75"/>
      <c r="G68" s="114"/>
      <c r="H68" s="114"/>
      <c r="I68" s="114"/>
      <c r="J68" s="114"/>
      <c r="K68" s="114"/>
    </row>
    <row r="69" spans="1:11" ht="14.25">
      <c r="A69" s="393" t="s">
        <v>328</v>
      </c>
      <c r="B69" s="393"/>
      <c r="C69" s="393"/>
      <c r="D69" s="393"/>
      <c r="E69" s="393"/>
      <c r="F69" s="393"/>
      <c r="G69" s="114"/>
      <c r="H69" s="136"/>
      <c r="I69" s="114"/>
      <c r="J69" s="114"/>
      <c r="K69" s="114"/>
    </row>
    <row r="70" spans="1:11" ht="14.25">
      <c r="A70" s="393" t="s">
        <v>329</v>
      </c>
      <c r="B70" s="393"/>
      <c r="C70" s="393"/>
      <c r="D70" s="393"/>
      <c r="E70" s="393"/>
      <c r="F70" s="393"/>
      <c r="G70" s="116"/>
      <c r="H70" s="133"/>
      <c r="I70" s="114"/>
      <c r="J70" s="114"/>
      <c r="K70" s="114"/>
    </row>
    <row r="71" spans="1:11" ht="14.25">
      <c r="A71" s="393" t="s">
        <v>330</v>
      </c>
      <c r="B71" s="393"/>
      <c r="C71" s="393"/>
      <c r="D71" s="393"/>
      <c r="E71" s="393"/>
      <c r="F71" s="393"/>
      <c r="G71" s="114"/>
      <c r="H71" s="136"/>
      <c r="I71" s="114"/>
      <c r="J71" s="114"/>
      <c r="K71" s="114"/>
    </row>
    <row r="72" spans="1:11" ht="14.25">
      <c r="A72" s="119" t="s">
        <v>331</v>
      </c>
      <c r="B72" s="119"/>
      <c r="C72" s="114"/>
      <c r="D72" s="114"/>
      <c r="E72" s="114"/>
      <c r="F72" s="114"/>
      <c r="G72" s="116"/>
      <c r="H72" s="114"/>
      <c r="I72" s="114"/>
      <c r="J72" s="114"/>
      <c r="K72" s="114"/>
    </row>
    <row r="73" spans="1:11" ht="11.25" customHeight="1">
      <c r="A73" s="96"/>
      <c r="B73" s="96"/>
      <c r="C73" s="120"/>
      <c r="D73" s="120"/>
      <c r="E73" s="120"/>
      <c r="F73" s="120"/>
      <c r="G73" s="114"/>
      <c r="H73" s="114"/>
      <c r="I73" s="114"/>
      <c r="J73" s="114"/>
      <c r="K73" s="114"/>
    </row>
    <row r="74" spans="1:11" ht="14.25">
      <c r="A74" s="394" t="s">
        <v>253</v>
      </c>
      <c r="B74" s="121"/>
      <c r="C74" s="396"/>
      <c r="D74" s="396" t="s">
        <v>436</v>
      </c>
      <c r="E74" s="396"/>
      <c r="F74" s="396" t="s">
        <v>324</v>
      </c>
      <c r="G74" s="114"/>
      <c r="H74" s="114"/>
      <c r="I74" s="114"/>
      <c r="J74" s="114"/>
      <c r="K74" s="114"/>
    </row>
    <row r="75" spans="1:11" ht="13.5" customHeight="1" thickBot="1">
      <c r="A75" s="395"/>
      <c r="B75" s="93"/>
      <c r="C75" s="397"/>
      <c r="D75" s="397"/>
      <c r="E75" s="397"/>
      <c r="F75" s="397"/>
      <c r="G75" s="114"/>
      <c r="H75" s="114"/>
      <c r="I75" s="114"/>
      <c r="J75" s="114"/>
      <c r="K75" s="114"/>
    </row>
    <row r="76" spans="1:11" ht="14.25">
      <c r="A76" s="96" t="s">
        <v>325</v>
      </c>
      <c r="B76" s="122"/>
      <c r="C76" s="109"/>
      <c r="D76" s="109"/>
      <c r="E76" s="109"/>
      <c r="F76" s="109"/>
      <c r="G76" s="114"/>
      <c r="H76" s="114"/>
      <c r="I76" s="114"/>
      <c r="J76" s="114"/>
      <c r="K76" s="114"/>
    </row>
    <row r="77" spans="1:11" ht="14.25">
      <c r="A77" s="75" t="s">
        <v>487</v>
      </c>
      <c r="B77" s="75"/>
      <c r="C77" s="109"/>
      <c r="D77" s="109">
        <f>2859654747</f>
        <v>2859654747</v>
      </c>
      <c r="E77" s="109"/>
      <c r="F77" s="244">
        <f>SUM(D77:E77)</f>
        <v>2859654747</v>
      </c>
      <c r="G77" s="114"/>
      <c r="H77" s="114"/>
      <c r="I77" s="114"/>
      <c r="J77" s="114"/>
      <c r="K77" s="114"/>
    </row>
    <row r="78" spans="1:11" ht="14.25">
      <c r="A78" s="75" t="s">
        <v>485</v>
      </c>
      <c r="B78" s="75"/>
      <c r="C78" s="109"/>
      <c r="D78" s="109">
        <v>0</v>
      </c>
      <c r="E78" s="109"/>
      <c r="F78" s="109">
        <f>SUM(D78:E78)</f>
        <v>0</v>
      </c>
      <c r="G78" s="114"/>
      <c r="H78" s="114"/>
      <c r="I78" s="114"/>
      <c r="J78" s="114"/>
      <c r="K78" s="114"/>
    </row>
    <row r="79" spans="1:11" ht="14.25">
      <c r="A79" s="75" t="s">
        <v>486</v>
      </c>
      <c r="B79" s="75"/>
      <c r="C79" s="109"/>
      <c r="D79" s="109"/>
      <c r="E79" s="109"/>
      <c r="F79" s="109">
        <f>SUM(D79:E79)</f>
        <v>0</v>
      </c>
      <c r="G79" s="114"/>
      <c r="H79" s="114"/>
      <c r="I79" s="114"/>
      <c r="J79" s="114"/>
      <c r="K79" s="114"/>
    </row>
    <row r="80" spans="1:11" ht="14.25">
      <c r="A80" s="123" t="s">
        <v>473</v>
      </c>
      <c r="B80" s="123"/>
      <c r="C80" s="124"/>
      <c r="D80" s="124">
        <f>D77+D78-D79</f>
        <v>2859654747</v>
      </c>
      <c r="E80" s="124"/>
      <c r="F80" s="124">
        <f>SUM(D80:E80)</f>
        <v>2859654747</v>
      </c>
      <c r="G80" s="114"/>
      <c r="H80" s="114"/>
      <c r="I80" s="114"/>
      <c r="J80" s="114"/>
      <c r="K80" s="114"/>
    </row>
    <row r="81" spans="1:11" ht="17.25">
      <c r="A81" s="75"/>
      <c r="B81" s="75"/>
      <c r="C81" s="109"/>
      <c r="D81" s="109"/>
      <c r="E81" s="109"/>
      <c r="F81" s="109"/>
      <c r="G81" s="114"/>
      <c r="H81" s="114"/>
      <c r="I81" s="114"/>
      <c r="J81" s="114"/>
      <c r="K81" s="114"/>
    </row>
    <row r="82" spans="1:11" ht="17.25">
      <c r="A82" s="96" t="s">
        <v>326</v>
      </c>
      <c r="B82" s="122"/>
      <c r="C82" s="109"/>
      <c r="D82" s="109"/>
      <c r="E82" s="109"/>
      <c r="F82" s="109"/>
      <c r="G82" s="114"/>
      <c r="H82" s="114"/>
      <c r="I82" s="114"/>
      <c r="J82" s="114"/>
      <c r="K82" s="114"/>
    </row>
    <row r="83" spans="1:11" ht="17.25">
      <c r="A83" s="75" t="s">
        <v>487</v>
      </c>
      <c r="B83" s="75"/>
      <c r="C83" s="109"/>
      <c r="D83" s="109">
        <v>303597743</v>
      </c>
      <c r="E83" s="109"/>
      <c r="F83" s="109">
        <f>D83</f>
        <v>303597743</v>
      </c>
      <c r="G83" s="114"/>
      <c r="H83" s="114"/>
      <c r="I83" s="114"/>
      <c r="J83" s="114"/>
      <c r="K83" s="114"/>
    </row>
    <row r="84" spans="1:11" ht="17.25">
      <c r="A84" s="75" t="s">
        <v>485</v>
      </c>
      <c r="B84" s="75"/>
      <c r="C84" s="109"/>
      <c r="D84" s="109">
        <v>15210930</v>
      </c>
      <c r="E84" s="109"/>
      <c r="F84" s="109">
        <f>D84</f>
        <v>15210930</v>
      </c>
      <c r="G84" s="114"/>
      <c r="H84" s="114"/>
      <c r="I84" s="114"/>
      <c r="J84" s="114"/>
      <c r="K84" s="114"/>
    </row>
    <row r="85" spans="1:11" ht="17.25">
      <c r="A85" s="75" t="s">
        <v>486</v>
      </c>
      <c r="B85" s="75"/>
      <c r="C85" s="109"/>
      <c r="D85" s="109"/>
      <c r="E85" s="109"/>
      <c r="F85" s="109">
        <f>D85</f>
        <v>0</v>
      </c>
      <c r="G85" s="114"/>
      <c r="H85" s="116"/>
      <c r="I85" s="114"/>
      <c r="J85" s="114"/>
      <c r="K85" s="114"/>
    </row>
    <row r="86" spans="1:11" ht="17.25">
      <c r="A86" s="123" t="s">
        <v>473</v>
      </c>
      <c r="B86" s="123"/>
      <c r="C86" s="124"/>
      <c r="D86" s="124">
        <f>D83+D84-D85</f>
        <v>318808673</v>
      </c>
      <c r="E86" s="124">
        <f>E83+E84-E85</f>
        <v>0</v>
      </c>
      <c r="F86" s="124">
        <f>F83+F84-F85</f>
        <v>318808673</v>
      </c>
      <c r="G86" s="114"/>
      <c r="H86" s="116"/>
      <c r="I86" s="114"/>
      <c r="J86" s="114"/>
      <c r="K86" s="114"/>
    </row>
    <row r="87" spans="1:11" ht="17.25">
      <c r="A87" s="96" t="s">
        <v>327</v>
      </c>
      <c r="B87" s="122"/>
      <c r="C87" s="109"/>
      <c r="D87" s="109"/>
      <c r="E87" s="109"/>
      <c r="F87" s="109"/>
      <c r="G87" s="114"/>
      <c r="H87" s="114"/>
      <c r="I87" s="114"/>
      <c r="J87" s="114"/>
      <c r="K87" s="114"/>
    </row>
    <row r="88" spans="1:11" ht="17.25">
      <c r="A88" s="75" t="s">
        <v>487</v>
      </c>
      <c r="B88" s="75"/>
      <c r="C88" s="109"/>
      <c r="D88" s="109">
        <f>D77-D83</f>
        <v>2556057004</v>
      </c>
      <c r="E88" s="109">
        <f>E77-E83</f>
        <v>0</v>
      </c>
      <c r="F88" s="109">
        <f>F77-F83</f>
        <v>2556057004</v>
      </c>
      <c r="G88" s="114"/>
      <c r="H88" s="114"/>
      <c r="I88" s="114"/>
      <c r="J88" s="114"/>
      <c r="K88" s="114"/>
    </row>
    <row r="89" spans="1:11" ht="18" thickBot="1">
      <c r="A89" s="125" t="s">
        <v>473</v>
      </c>
      <c r="B89" s="125"/>
      <c r="C89" s="126"/>
      <c r="D89" s="126">
        <f>D80-D86</f>
        <v>2540846074</v>
      </c>
      <c r="E89" s="126">
        <f>E80-E86</f>
        <v>0</v>
      </c>
      <c r="F89" s="126">
        <f>F80-F86</f>
        <v>2540846074</v>
      </c>
      <c r="G89" s="116"/>
      <c r="H89" s="116"/>
      <c r="I89" s="114"/>
      <c r="J89" s="114"/>
      <c r="K89" s="114"/>
    </row>
    <row r="90" spans="1:11" ht="60.75" customHeight="1">
      <c r="A90" s="388" t="s">
        <v>332</v>
      </c>
      <c r="B90" s="389"/>
      <c r="C90" s="389"/>
      <c r="D90" s="389"/>
      <c r="E90" s="389"/>
      <c r="F90" s="389"/>
      <c r="G90" s="114"/>
      <c r="H90" s="116"/>
      <c r="I90" s="114"/>
      <c r="J90" s="114"/>
      <c r="K90" s="114"/>
    </row>
    <row r="91" spans="1:11" ht="48.75" customHeight="1">
      <c r="A91" s="371" t="s">
        <v>0</v>
      </c>
      <c r="B91" s="371"/>
      <c r="C91" s="371"/>
      <c r="D91" s="371"/>
      <c r="E91" s="371"/>
      <c r="F91" s="371"/>
      <c r="G91" s="114"/>
      <c r="H91" s="114"/>
      <c r="I91" s="114"/>
      <c r="J91" s="114"/>
      <c r="K91" s="114"/>
    </row>
    <row r="92" spans="1:11" ht="18.75" customHeight="1">
      <c r="A92" s="127" t="s">
        <v>333</v>
      </c>
      <c r="B92" s="101"/>
      <c r="C92" s="102"/>
      <c r="D92" s="81" t="s">
        <v>473</v>
      </c>
      <c r="E92" s="82"/>
      <c r="F92" s="83" t="s">
        <v>478</v>
      </c>
      <c r="G92" s="114"/>
      <c r="H92" s="114"/>
      <c r="I92" s="114"/>
      <c r="J92" s="114"/>
      <c r="K92" s="114"/>
    </row>
    <row r="93" spans="1:11" ht="32.25" customHeight="1">
      <c r="A93" s="360" t="s">
        <v>461</v>
      </c>
      <c r="B93" s="390"/>
      <c r="C93" s="390"/>
      <c r="D93" s="128"/>
      <c r="E93" s="130"/>
      <c r="F93" s="128">
        <v>0</v>
      </c>
      <c r="G93" s="114"/>
      <c r="H93" s="114"/>
      <c r="I93" s="114"/>
      <c r="J93" s="114"/>
      <c r="K93" s="114"/>
    </row>
    <row r="94" spans="1:11" ht="18.75" customHeight="1">
      <c r="A94" s="387" t="s">
        <v>456</v>
      </c>
      <c r="B94" s="387"/>
      <c r="C94" s="387"/>
      <c r="D94" s="128"/>
      <c r="E94" s="130"/>
      <c r="F94" s="128">
        <v>0</v>
      </c>
      <c r="G94" s="114"/>
      <c r="H94" s="114"/>
      <c r="I94" s="114"/>
      <c r="J94" s="114"/>
      <c r="K94" s="114"/>
    </row>
    <row r="95" spans="1:11" ht="18.75" customHeight="1">
      <c r="A95" s="387" t="s">
        <v>471</v>
      </c>
      <c r="B95" s="387"/>
      <c r="C95" s="387"/>
      <c r="D95" s="128">
        <f>BCDKT!D51</f>
        <v>0</v>
      </c>
      <c r="E95" s="130"/>
      <c r="F95" s="128"/>
      <c r="G95" s="114"/>
      <c r="H95" s="114"/>
      <c r="I95" s="114"/>
      <c r="J95" s="114"/>
      <c r="K95" s="114"/>
    </row>
    <row r="96" spans="1:11" ht="18.75" customHeight="1" thickBot="1">
      <c r="A96" s="101"/>
      <c r="B96" s="101"/>
      <c r="C96" s="80" t="s">
        <v>297</v>
      </c>
      <c r="D96" s="129">
        <f>SUM(D93:D95)</f>
        <v>0</v>
      </c>
      <c r="E96" s="102"/>
      <c r="F96" s="129">
        <f>SUM(F93:F94)</f>
        <v>0</v>
      </c>
      <c r="G96" s="114"/>
      <c r="H96" s="114"/>
      <c r="I96" s="114"/>
      <c r="J96" s="114"/>
      <c r="K96" s="114"/>
    </row>
    <row r="97" spans="1:11" ht="12" customHeight="1">
      <c r="A97" s="101"/>
      <c r="B97" s="101"/>
      <c r="C97" s="102"/>
      <c r="D97" s="130"/>
      <c r="E97" s="102"/>
      <c r="F97" s="130"/>
      <c r="G97" s="114"/>
      <c r="H97" s="114"/>
      <c r="I97" s="114"/>
      <c r="J97" s="114"/>
      <c r="K97" s="114"/>
    </row>
    <row r="98" spans="1:11" ht="17.25">
      <c r="A98" s="96" t="s">
        <v>334</v>
      </c>
      <c r="B98" s="96"/>
      <c r="C98" s="114"/>
      <c r="D98" s="81" t="s">
        <v>473</v>
      </c>
      <c r="E98" s="99"/>
      <c r="F98" s="83" t="s">
        <v>478</v>
      </c>
      <c r="G98" s="114"/>
      <c r="H98" s="114"/>
      <c r="I98" s="114"/>
      <c r="J98" s="114"/>
      <c r="K98" s="114"/>
    </row>
    <row r="99" spans="1:11" ht="17.25">
      <c r="A99" s="96" t="s">
        <v>335</v>
      </c>
      <c r="B99" s="96"/>
      <c r="C99" s="100"/>
      <c r="D99" s="108"/>
      <c r="E99" s="108"/>
      <c r="F99" s="108"/>
      <c r="G99" s="114"/>
      <c r="H99" s="114"/>
      <c r="I99" s="114"/>
      <c r="J99" s="114"/>
      <c r="K99" s="114"/>
    </row>
    <row r="100" spans="1:11" ht="17.25">
      <c r="A100" s="75" t="s">
        <v>336</v>
      </c>
      <c r="B100" s="105"/>
      <c r="C100" s="106"/>
      <c r="D100" s="107">
        <v>0</v>
      </c>
      <c r="E100" s="107"/>
      <c r="F100" s="107">
        <v>0</v>
      </c>
      <c r="G100" s="114"/>
      <c r="H100" s="114"/>
      <c r="I100" s="114"/>
      <c r="J100" s="114"/>
      <c r="K100" s="114"/>
    </row>
    <row r="101" spans="1:11" ht="17.25">
      <c r="A101" s="75" t="s">
        <v>337</v>
      </c>
      <c r="B101" s="105"/>
      <c r="C101" s="106"/>
      <c r="D101" s="107">
        <f>BCDKT!D86</f>
        <v>4137790204</v>
      </c>
      <c r="E101" s="107"/>
      <c r="F101" s="107">
        <v>3901813254</v>
      </c>
      <c r="G101" s="262"/>
      <c r="H101" s="114"/>
      <c r="I101" s="114"/>
      <c r="J101" s="114"/>
      <c r="K101" s="114"/>
    </row>
    <row r="102" spans="1:11" ht="18" thickBot="1">
      <c r="A102" s="75"/>
      <c r="B102" s="105"/>
      <c r="C102" s="80" t="s">
        <v>297</v>
      </c>
      <c r="D102" s="131">
        <f>SUM(D100:D101)</f>
        <v>4137790204</v>
      </c>
      <c r="E102" s="107"/>
      <c r="F102" s="131">
        <f>SUM(F100:F101)</f>
        <v>3901813254</v>
      </c>
      <c r="G102" s="114"/>
      <c r="H102" s="114"/>
      <c r="I102" s="114"/>
      <c r="J102" s="114"/>
      <c r="K102" s="114"/>
    </row>
    <row r="103" spans="1:11" ht="9.75" customHeight="1">
      <c r="A103" s="75"/>
      <c r="B103" s="105"/>
      <c r="C103" s="106"/>
      <c r="D103" s="108"/>
      <c r="E103" s="107"/>
      <c r="F103" s="108"/>
      <c r="G103" s="114"/>
      <c r="H103" s="114"/>
      <c r="I103" s="114"/>
      <c r="J103" s="114"/>
      <c r="K103" s="114"/>
    </row>
    <row r="104" spans="1:11" ht="17.25">
      <c r="A104" s="96" t="s">
        <v>338</v>
      </c>
      <c r="B104" s="96"/>
      <c r="C104" s="109"/>
      <c r="D104" s="108"/>
      <c r="E104" s="108"/>
      <c r="F104" s="108"/>
      <c r="G104" s="114"/>
      <c r="H104" s="114"/>
      <c r="I104" s="114"/>
      <c r="J104" s="114"/>
      <c r="K104" s="114"/>
    </row>
    <row r="105" spans="1:11" ht="17.25" customHeight="1">
      <c r="A105" s="75" t="s">
        <v>336</v>
      </c>
      <c r="B105" s="105"/>
      <c r="C105" s="106"/>
      <c r="D105" s="107">
        <f>BCDKT!D87</f>
        <v>138975767</v>
      </c>
      <c r="E105" s="108"/>
      <c r="F105" s="107">
        <v>123130496</v>
      </c>
      <c r="G105" s="114"/>
      <c r="H105" s="114"/>
      <c r="I105" s="114"/>
      <c r="J105" s="114"/>
      <c r="K105" s="114"/>
    </row>
    <row r="106" spans="1:11" ht="17.25" customHeight="1">
      <c r="A106" s="75" t="s">
        <v>337</v>
      </c>
      <c r="B106" s="105"/>
      <c r="C106" s="106"/>
      <c r="D106" s="107"/>
      <c r="E106" s="108"/>
      <c r="F106" s="107"/>
      <c r="G106" s="114"/>
      <c r="H106" s="114"/>
      <c r="I106" s="114"/>
      <c r="J106" s="114"/>
      <c r="K106" s="114"/>
    </row>
    <row r="107" spans="1:11" ht="17.25" customHeight="1" thickBot="1">
      <c r="A107" s="75"/>
      <c r="B107" s="105"/>
      <c r="C107" s="80" t="s">
        <v>297</v>
      </c>
      <c r="D107" s="131">
        <f>SUM(D105:D106)</f>
        <v>138975767</v>
      </c>
      <c r="E107" s="108"/>
      <c r="F107" s="131">
        <f>SUM(F105:F106)</f>
        <v>123130496</v>
      </c>
      <c r="G107" s="114"/>
      <c r="H107" s="114"/>
      <c r="I107" s="114"/>
      <c r="J107" s="114"/>
      <c r="K107" s="114"/>
    </row>
    <row r="108" spans="1:11" ht="16.5" customHeight="1">
      <c r="A108" s="105"/>
      <c r="B108" s="105"/>
      <c r="C108" s="80"/>
      <c r="D108" s="107"/>
      <c r="E108" s="108"/>
      <c r="F108" s="107"/>
      <c r="G108" s="114"/>
      <c r="H108" s="114"/>
      <c r="I108" s="114"/>
      <c r="J108" s="114"/>
      <c r="K108" s="114"/>
    </row>
    <row r="109" spans="1:11" ht="17.25" customHeight="1">
      <c r="A109" s="96" t="s">
        <v>339</v>
      </c>
      <c r="B109" s="96"/>
      <c r="C109" s="109"/>
      <c r="D109" s="81" t="s">
        <v>473</v>
      </c>
      <c r="E109" s="99"/>
      <c r="F109" s="83" t="s">
        <v>478</v>
      </c>
      <c r="G109" s="114"/>
      <c r="H109" s="114"/>
      <c r="I109" s="114"/>
      <c r="J109" s="114"/>
      <c r="K109" s="114"/>
    </row>
    <row r="110" spans="1:11" ht="17.25" customHeight="1">
      <c r="A110" s="132" t="s">
        <v>340</v>
      </c>
      <c r="B110" s="132"/>
      <c r="C110" s="109"/>
      <c r="D110" s="283">
        <v>201069990</v>
      </c>
      <c r="E110" s="107"/>
      <c r="F110" s="283">
        <v>246077133</v>
      </c>
      <c r="G110" s="114"/>
      <c r="H110" s="114"/>
      <c r="I110" s="114"/>
      <c r="J110" s="114"/>
      <c r="K110" s="114"/>
    </row>
    <row r="111" spans="1:11" ht="17.25" customHeight="1">
      <c r="A111" s="134" t="s">
        <v>341</v>
      </c>
      <c r="B111" s="132"/>
      <c r="C111" s="109"/>
      <c r="D111" s="283">
        <v>1739642355</v>
      </c>
      <c r="E111" s="107"/>
      <c r="F111" s="283">
        <v>5103039638</v>
      </c>
      <c r="G111" s="114"/>
      <c r="H111" s="114"/>
      <c r="I111" s="114"/>
      <c r="J111" s="114"/>
      <c r="K111" s="114"/>
    </row>
    <row r="112" spans="1:11" ht="17.25" customHeight="1">
      <c r="A112" s="134" t="s">
        <v>306</v>
      </c>
      <c r="B112" s="132"/>
      <c r="C112" s="109"/>
      <c r="D112" s="283">
        <v>52127680</v>
      </c>
      <c r="E112" s="107"/>
      <c r="F112" s="283">
        <v>4368131</v>
      </c>
      <c r="G112" s="114"/>
      <c r="H112" s="114"/>
      <c r="I112" s="114"/>
      <c r="J112" s="114"/>
      <c r="K112" s="114"/>
    </row>
    <row r="113" spans="1:11" ht="17.25" customHeight="1">
      <c r="A113" s="134" t="s">
        <v>342</v>
      </c>
      <c r="B113" s="132"/>
      <c r="C113" s="109"/>
      <c r="D113" s="133"/>
      <c r="E113" s="107"/>
      <c r="F113" s="133"/>
      <c r="G113" s="114"/>
      <c r="H113" s="114"/>
      <c r="I113" s="114"/>
      <c r="J113" s="114"/>
      <c r="K113" s="114"/>
    </row>
    <row r="114" spans="1:11" ht="17.25" customHeight="1" thickBot="1">
      <c r="A114" s="134"/>
      <c r="B114" s="132"/>
      <c r="C114" s="80" t="s">
        <v>297</v>
      </c>
      <c r="D114" s="131">
        <f>SUM(D110:D113)</f>
        <v>1992840025</v>
      </c>
      <c r="E114" s="107"/>
      <c r="F114" s="131">
        <f>SUM(F110:F113)</f>
        <v>5353484902</v>
      </c>
      <c r="G114" s="114"/>
      <c r="H114" s="114"/>
      <c r="I114" s="114"/>
      <c r="J114" s="114"/>
      <c r="K114" s="114"/>
    </row>
    <row r="115" spans="1:11" ht="17.25" customHeight="1">
      <c r="A115" s="134"/>
      <c r="B115" s="132"/>
      <c r="C115" s="80"/>
      <c r="D115" s="108"/>
      <c r="E115" s="107"/>
      <c r="F115" s="108"/>
      <c r="G115" s="114"/>
      <c r="H115" s="114"/>
      <c r="I115" s="114"/>
      <c r="J115" s="114"/>
      <c r="K115" s="114"/>
    </row>
    <row r="116" spans="1:11" ht="17.25" customHeight="1">
      <c r="A116" s="134"/>
      <c r="B116" s="132"/>
      <c r="C116" s="80"/>
      <c r="D116" s="108"/>
      <c r="E116" s="107"/>
      <c r="F116" s="108"/>
      <c r="G116" s="114"/>
      <c r="H116" s="114"/>
      <c r="I116" s="114"/>
      <c r="J116" s="114"/>
      <c r="K116" s="114"/>
    </row>
    <row r="117" spans="1:11" ht="20.25" customHeight="1">
      <c r="A117" s="96" t="s">
        <v>343</v>
      </c>
      <c r="B117" s="96"/>
      <c r="C117" s="109"/>
      <c r="D117" s="81" t="s">
        <v>473</v>
      </c>
      <c r="E117" s="99"/>
      <c r="F117" s="83" t="s">
        <v>478</v>
      </c>
      <c r="G117" s="114"/>
      <c r="H117" s="114"/>
      <c r="I117" s="114"/>
      <c r="J117" s="114"/>
      <c r="K117" s="114"/>
    </row>
    <row r="118" spans="1:11" ht="20.25" customHeight="1">
      <c r="A118" s="134" t="s">
        <v>344</v>
      </c>
      <c r="B118" s="132"/>
      <c r="C118" s="109"/>
      <c r="D118" s="283">
        <f>137531705+219383900+9852862</f>
        <v>366768467</v>
      </c>
      <c r="E118" s="108"/>
      <c r="F118" s="283">
        <f>171430974+297731291</f>
        <v>469162265</v>
      </c>
      <c r="G118" s="114"/>
      <c r="H118" s="114"/>
      <c r="I118" s="114"/>
      <c r="J118" s="114"/>
      <c r="K118" s="114"/>
    </row>
    <row r="119" spans="1:11" ht="20.25" customHeight="1">
      <c r="A119" s="240" t="s">
        <v>466</v>
      </c>
      <c r="B119" s="132"/>
      <c r="C119" s="109"/>
      <c r="D119" s="133">
        <f>22936000+64000</f>
        <v>23000000</v>
      </c>
      <c r="E119" s="108"/>
      <c r="F119" s="133"/>
      <c r="G119" s="114"/>
      <c r="H119" s="114"/>
      <c r="I119" s="114"/>
      <c r="J119" s="114"/>
      <c r="K119" s="114"/>
    </row>
    <row r="120" spans="1:11" ht="20.25" customHeight="1">
      <c r="A120" s="134" t="s">
        <v>345</v>
      </c>
      <c r="B120" s="132"/>
      <c r="C120" s="109"/>
      <c r="D120" s="133">
        <f>56666000+37778800</f>
        <v>94444800</v>
      </c>
      <c r="E120" s="108"/>
      <c r="F120" s="133"/>
      <c r="G120" s="114"/>
      <c r="H120" s="114"/>
      <c r="I120" s="114"/>
      <c r="J120" s="114"/>
      <c r="K120" s="114"/>
    </row>
    <row r="121" spans="1:11" ht="20.25" customHeight="1">
      <c r="A121" s="134" t="s">
        <v>475</v>
      </c>
      <c r="B121" s="132"/>
      <c r="C121" s="109"/>
      <c r="D121" s="133">
        <v>9523810</v>
      </c>
      <c r="E121" s="108"/>
      <c r="F121" s="133"/>
      <c r="G121" s="114"/>
      <c r="H121" s="114"/>
      <c r="I121" s="114"/>
      <c r="J121" s="114"/>
      <c r="K121" s="114"/>
    </row>
    <row r="122" spans="1:11" ht="20.25" customHeight="1">
      <c r="A122" s="134" t="s">
        <v>474</v>
      </c>
      <c r="B122" s="132"/>
      <c r="C122" s="109"/>
      <c r="D122" s="133">
        <v>55000000</v>
      </c>
      <c r="E122" s="107"/>
      <c r="F122" s="133"/>
      <c r="G122" s="114"/>
      <c r="H122" s="114"/>
      <c r="I122" s="114"/>
      <c r="J122" s="114"/>
      <c r="K122" s="114"/>
    </row>
    <row r="123" spans="1:11" ht="20.25" customHeight="1">
      <c r="A123" s="134" t="s">
        <v>443</v>
      </c>
      <c r="B123" s="132"/>
      <c r="C123" s="109"/>
      <c r="D123" s="133">
        <f>153006000+16754000</f>
        <v>169760000</v>
      </c>
      <c r="E123" s="135"/>
      <c r="F123" s="133">
        <f>64000</f>
        <v>64000</v>
      </c>
      <c r="G123" s="114"/>
      <c r="H123" s="114"/>
      <c r="I123" s="114"/>
      <c r="J123" s="114"/>
      <c r="K123" s="114"/>
    </row>
    <row r="124" spans="1:11" ht="20.25" customHeight="1" thickBot="1">
      <c r="A124" s="132"/>
      <c r="B124" s="132"/>
      <c r="C124" s="80" t="s">
        <v>297</v>
      </c>
      <c r="D124" s="131">
        <f>SUM(D117:D123)</f>
        <v>718497077</v>
      </c>
      <c r="E124" s="107"/>
      <c r="F124" s="131">
        <f>SUM(F118:F123)</f>
        <v>469226265</v>
      </c>
      <c r="G124" s="114"/>
      <c r="H124" s="135"/>
      <c r="I124" s="114"/>
      <c r="J124" s="114"/>
      <c r="K124" s="114"/>
    </row>
    <row r="125" spans="1:11" ht="20.25" customHeight="1">
      <c r="A125" s="132"/>
      <c r="B125" s="132"/>
      <c r="C125" s="109"/>
      <c r="D125" s="285">
        <f>721297077</f>
        <v>721297077</v>
      </c>
      <c r="E125" s="107"/>
      <c r="F125" s="107"/>
      <c r="G125" s="114"/>
      <c r="H125" s="107"/>
      <c r="I125" s="114"/>
      <c r="J125" s="114"/>
      <c r="K125" s="114"/>
    </row>
    <row r="126" spans="1:11" ht="20.25" customHeight="1">
      <c r="A126" s="132"/>
      <c r="B126" s="132"/>
      <c r="C126" s="109"/>
      <c r="D126" s="107">
        <f>D125-D124</f>
        <v>2800000</v>
      </c>
      <c r="E126" s="107"/>
      <c r="F126" s="107"/>
      <c r="G126" s="114"/>
      <c r="H126" s="114"/>
      <c r="I126" s="114"/>
      <c r="J126" s="114"/>
      <c r="K126" s="114"/>
    </row>
    <row r="127" spans="1:11" ht="20.25" customHeight="1">
      <c r="A127" s="96" t="s">
        <v>346</v>
      </c>
      <c r="B127" s="96"/>
      <c r="C127" s="109"/>
      <c r="D127" s="81" t="s">
        <v>473</v>
      </c>
      <c r="E127" s="99"/>
      <c r="F127" s="83" t="s">
        <v>478</v>
      </c>
      <c r="G127" s="136"/>
      <c r="H127" s="114"/>
      <c r="I127" s="114"/>
      <c r="J127" s="114"/>
      <c r="K127" s="114"/>
    </row>
    <row r="128" spans="1:11" ht="20.25" customHeight="1">
      <c r="A128" s="134" t="s">
        <v>347</v>
      </c>
      <c r="B128" s="132"/>
      <c r="C128" s="109"/>
      <c r="D128" s="107">
        <v>275742493</v>
      </c>
      <c r="E128" s="107"/>
      <c r="F128" s="107">
        <f>115286090+194090907</f>
        <v>309376997</v>
      </c>
      <c r="G128" s="114"/>
      <c r="H128" s="114"/>
      <c r="I128" s="114"/>
      <c r="J128" s="114"/>
      <c r="K128" s="114"/>
    </row>
    <row r="129" spans="1:11" ht="20.25" customHeight="1">
      <c r="A129" s="134" t="s">
        <v>348</v>
      </c>
      <c r="B129" s="132"/>
      <c r="C129" s="109"/>
      <c r="D129" s="282"/>
      <c r="E129" s="107"/>
      <c r="F129" s="282">
        <v>76801280</v>
      </c>
      <c r="G129" s="114"/>
      <c r="H129" s="114"/>
      <c r="I129" s="114"/>
      <c r="J129" s="114"/>
      <c r="K129" s="114"/>
    </row>
    <row r="130" spans="1:11" ht="20.25" customHeight="1">
      <c r="A130" s="134" t="s">
        <v>349</v>
      </c>
      <c r="B130" s="132"/>
      <c r="C130" s="109"/>
      <c r="D130" s="107">
        <v>0</v>
      </c>
      <c r="E130" s="107"/>
      <c r="F130" s="107">
        <v>0</v>
      </c>
      <c r="G130" s="114"/>
      <c r="H130" s="114"/>
      <c r="I130" s="114"/>
      <c r="J130" s="114"/>
      <c r="K130" s="114"/>
    </row>
    <row r="131" spans="1:11" ht="20.25" customHeight="1">
      <c r="A131" s="134" t="s">
        <v>350</v>
      </c>
      <c r="B131" s="132"/>
      <c r="C131" s="109"/>
      <c r="D131" s="107"/>
      <c r="E131" s="107"/>
      <c r="F131" s="107">
        <v>66132</v>
      </c>
      <c r="G131" s="114"/>
      <c r="H131" s="114"/>
      <c r="I131" s="114"/>
      <c r="J131" s="114"/>
      <c r="K131" s="114"/>
    </row>
    <row r="132" spans="1:11" ht="20.25" customHeight="1">
      <c r="A132" s="134" t="s">
        <v>351</v>
      </c>
      <c r="B132" s="132"/>
      <c r="C132" s="109"/>
      <c r="D132" s="107">
        <f>SUM(D133:D139)</f>
        <v>25653028</v>
      </c>
      <c r="E132" s="107"/>
      <c r="F132" s="107">
        <f>SUM(F133:F139)</f>
        <v>687674770</v>
      </c>
      <c r="G132" s="114"/>
      <c r="H132" s="114"/>
      <c r="I132" s="114"/>
      <c r="J132" s="114"/>
      <c r="K132" s="114"/>
    </row>
    <row r="133" spans="1:6" s="114" customFormat="1" ht="20.25" customHeight="1">
      <c r="A133" s="134" t="s">
        <v>352</v>
      </c>
      <c r="B133" s="132"/>
      <c r="C133" s="109"/>
      <c r="D133" s="107"/>
      <c r="E133" s="107"/>
      <c r="F133" s="107"/>
    </row>
    <row r="134" spans="1:6" s="114" customFormat="1" ht="20.25" customHeight="1">
      <c r="A134" s="134" t="s">
        <v>353</v>
      </c>
      <c r="B134" s="132"/>
      <c r="C134" s="109"/>
      <c r="D134" s="107">
        <v>2797000</v>
      </c>
      <c r="E134" s="107"/>
      <c r="F134" s="107">
        <v>2797000</v>
      </c>
    </row>
    <row r="135" spans="1:6" s="114" customFormat="1" ht="20.25" customHeight="1">
      <c r="A135" s="134" t="s">
        <v>354</v>
      </c>
      <c r="B135" s="132"/>
      <c r="C135" s="109"/>
      <c r="D135" s="107"/>
      <c r="E135" s="107"/>
      <c r="F135" s="107"/>
    </row>
    <row r="136" spans="1:6" s="114" customFormat="1" ht="22.5" customHeight="1">
      <c r="A136" s="360" t="s">
        <v>450</v>
      </c>
      <c r="B136" s="361"/>
      <c r="C136" s="362"/>
      <c r="D136" s="104">
        <v>22359033</v>
      </c>
      <c r="E136" s="104"/>
      <c r="F136" s="104">
        <v>34387237</v>
      </c>
    </row>
    <row r="137" spans="1:6" s="114" customFormat="1" ht="20.25" customHeight="1">
      <c r="A137" s="360" t="s">
        <v>355</v>
      </c>
      <c r="B137" s="361"/>
      <c r="C137" s="362"/>
      <c r="D137" s="104">
        <v>173384</v>
      </c>
      <c r="E137" s="104"/>
      <c r="F137" s="104"/>
    </row>
    <row r="138" spans="1:6" s="114" customFormat="1" ht="22.5" customHeight="1">
      <c r="A138" s="360" t="s">
        <v>356</v>
      </c>
      <c r="B138" s="361"/>
      <c r="C138" s="362"/>
      <c r="D138" s="104"/>
      <c r="E138" s="104"/>
      <c r="F138" s="104"/>
    </row>
    <row r="139" spans="1:8" s="114" customFormat="1" ht="20.25" customHeight="1">
      <c r="A139" s="360" t="s">
        <v>357</v>
      </c>
      <c r="B139" s="361"/>
      <c r="C139" s="362"/>
      <c r="D139" s="104">
        <f>150227+173384</f>
        <v>323611</v>
      </c>
      <c r="E139" s="104"/>
      <c r="F139" s="104">
        <f>649771306+719000+227</f>
        <v>650490533</v>
      </c>
      <c r="H139" s="136"/>
    </row>
    <row r="140" spans="1:11" ht="23.25" customHeight="1" thickBot="1">
      <c r="A140" s="101"/>
      <c r="B140" s="102"/>
      <c r="C140" s="80" t="s">
        <v>297</v>
      </c>
      <c r="D140" s="137">
        <f>SUM(D128:D132)</f>
        <v>301395521</v>
      </c>
      <c r="E140" s="104"/>
      <c r="F140" s="137">
        <f>SUM(F128:F132)</f>
        <v>1073919179</v>
      </c>
      <c r="G140" s="114"/>
      <c r="H140" s="114"/>
      <c r="I140" s="114"/>
      <c r="J140" s="114"/>
      <c r="K140" s="114"/>
    </row>
    <row r="141" spans="1:11" ht="15.75" customHeight="1">
      <c r="A141" s="101"/>
      <c r="B141" s="102"/>
      <c r="C141" s="80"/>
      <c r="D141" s="245"/>
      <c r="E141" s="104"/>
      <c r="F141" s="245"/>
      <c r="G141" s="114"/>
      <c r="H141" s="114"/>
      <c r="I141" s="114"/>
      <c r="J141" s="114"/>
      <c r="K141" s="114"/>
    </row>
    <row r="142" spans="1:11" ht="15.75" customHeight="1">
      <c r="A142" s="101"/>
      <c r="B142" s="102"/>
      <c r="C142" s="80"/>
      <c r="D142" s="245"/>
      <c r="E142" s="104"/>
      <c r="F142" s="245"/>
      <c r="G142" s="114"/>
      <c r="H142" s="114"/>
      <c r="I142" s="114"/>
      <c r="J142" s="114"/>
      <c r="K142" s="114"/>
    </row>
    <row r="143" spans="1:11" ht="16.5" customHeight="1">
      <c r="A143" s="101"/>
      <c r="B143" s="102"/>
      <c r="C143" s="103"/>
      <c r="D143" s="104"/>
      <c r="E143" s="104"/>
      <c r="F143" s="104"/>
      <c r="G143" s="114"/>
      <c r="H143" s="114"/>
      <c r="I143" s="114"/>
      <c r="J143" s="114"/>
      <c r="K143" s="114"/>
    </row>
    <row r="144" spans="1:11" ht="21" customHeight="1" hidden="1">
      <c r="A144" s="101"/>
      <c r="B144" s="102"/>
      <c r="C144" s="103"/>
      <c r="D144" s="104"/>
      <c r="E144" s="104"/>
      <c r="F144" s="104"/>
      <c r="G144" s="114"/>
      <c r="H144" s="114"/>
      <c r="I144" s="114"/>
      <c r="J144" s="114"/>
      <c r="K144" s="114"/>
    </row>
    <row r="145" spans="1:11" ht="17.25" customHeight="1" hidden="1">
      <c r="A145" s="105"/>
      <c r="B145" s="105"/>
      <c r="C145" s="75"/>
      <c r="D145" s="138"/>
      <c r="E145" s="107"/>
      <c r="F145" s="138"/>
      <c r="G145" s="114"/>
      <c r="H145" s="114"/>
      <c r="I145" s="114"/>
      <c r="J145" s="114"/>
      <c r="K145" s="114"/>
    </row>
    <row r="146" spans="1:11" ht="17.25" customHeight="1" hidden="1">
      <c r="A146" s="119" t="s">
        <v>358</v>
      </c>
      <c r="B146" s="119"/>
      <c r="C146" s="139"/>
      <c r="D146" s="140"/>
      <c r="E146" s="133"/>
      <c r="F146" s="140"/>
      <c r="G146" s="114"/>
      <c r="H146" s="114"/>
      <c r="I146" s="114"/>
      <c r="J146" s="114"/>
      <c r="K146" s="114"/>
    </row>
    <row r="147" spans="1:11" ht="35.25" customHeight="1" hidden="1">
      <c r="A147" s="383" t="s">
        <v>359</v>
      </c>
      <c r="B147" s="384"/>
      <c r="C147" s="384"/>
      <c r="D147" s="384"/>
      <c r="E147" s="384"/>
      <c r="F147" s="384"/>
      <c r="G147" s="114"/>
      <c r="H147" s="114"/>
      <c r="I147" s="114"/>
      <c r="J147" s="114"/>
      <c r="K147" s="114"/>
    </row>
    <row r="148" spans="1:11" ht="17.25" customHeight="1" hidden="1">
      <c r="A148" s="141" t="s">
        <v>360</v>
      </c>
      <c r="B148" s="142"/>
      <c r="C148" s="143"/>
      <c r="D148" s="144"/>
      <c r="E148" s="145"/>
      <c r="F148" s="144"/>
      <c r="G148" s="114"/>
      <c r="H148" s="114"/>
      <c r="I148" s="114"/>
      <c r="J148" s="114"/>
      <c r="K148" s="114"/>
    </row>
    <row r="149" spans="1:11" ht="36.75" customHeight="1" hidden="1">
      <c r="A149" s="383" t="s">
        <v>361</v>
      </c>
      <c r="B149" s="384"/>
      <c r="C149" s="384"/>
      <c r="D149" s="384"/>
      <c r="E149" s="384"/>
      <c r="F149" s="384"/>
      <c r="G149" s="114"/>
      <c r="H149" s="114"/>
      <c r="I149" s="114"/>
      <c r="J149" s="114"/>
      <c r="K149" s="114"/>
    </row>
    <row r="150" spans="1:11" ht="17.25" customHeight="1" hidden="1">
      <c r="A150" s="142" t="s">
        <v>362</v>
      </c>
      <c r="B150" s="142"/>
      <c r="C150" s="143"/>
      <c r="D150" s="144"/>
      <c r="E150" s="145"/>
      <c r="F150" s="144"/>
      <c r="G150" s="114"/>
      <c r="H150" s="114"/>
      <c r="I150" s="114"/>
      <c r="J150" s="114"/>
      <c r="K150" s="114"/>
    </row>
    <row r="151" spans="1:11" ht="17.25" customHeight="1" hidden="1">
      <c r="A151" s="363" t="s">
        <v>363</v>
      </c>
      <c r="B151" s="363"/>
      <c r="C151" s="364"/>
      <c r="D151" s="364"/>
      <c r="E151" s="364"/>
      <c r="F151" s="364"/>
      <c r="G151" s="114"/>
      <c r="H151" s="114"/>
      <c r="I151" s="114"/>
      <c r="J151" s="114"/>
      <c r="K151" s="114"/>
    </row>
    <row r="152" spans="1:11" ht="17.25" customHeight="1" hidden="1">
      <c r="A152" s="142" t="s">
        <v>364</v>
      </c>
      <c r="B152" s="142"/>
      <c r="C152" s="143"/>
      <c r="D152" s="144"/>
      <c r="E152" s="145"/>
      <c r="F152" s="144"/>
      <c r="G152" s="114"/>
      <c r="H152" s="114"/>
      <c r="I152" s="114"/>
      <c r="J152" s="114"/>
      <c r="K152" s="114"/>
    </row>
    <row r="153" spans="1:11" ht="17.25" customHeight="1" hidden="1">
      <c r="A153" s="146" t="s">
        <v>365</v>
      </c>
      <c r="B153" s="146"/>
      <c r="C153" s="143"/>
      <c r="D153" s="144"/>
      <c r="E153" s="145"/>
      <c r="F153" s="144"/>
      <c r="G153" s="114"/>
      <c r="H153" s="114"/>
      <c r="I153" s="114"/>
      <c r="J153" s="114"/>
      <c r="K153" s="114"/>
    </row>
    <row r="154" spans="1:11" ht="35.25" customHeight="1" hidden="1">
      <c r="A154" s="383" t="s">
        <v>366</v>
      </c>
      <c r="B154" s="384"/>
      <c r="C154" s="384"/>
      <c r="D154" s="384"/>
      <c r="E154" s="384"/>
      <c r="F154" s="384"/>
      <c r="G154" s="114"/>
      <c r="H154" s="114"/>
      <c r="I154" s="114"/>
      <c r="J154" s="114"/>
      <c r="K154" s="114"/>
    </row>
    <row r="155" spans="1:11" ht="41.25" customHeight="1" hidden="1">
      <c r="A155" s="383" t="s">
        <v>367</v>
      </c>
      <c r="B155" s="384"/>
      <c r="C155" s="384"/>
      <c r="D155" s="384"/>
      <c r="E155" s="384"/>
      <c r="F155" s="384"/>
      <c r="G155" s="114"/>
      <c r="H155" s="114"/>
      <c r="I155" s="114"/>
      <c r="J155" s="114"/>
      <c r="K155" s="114"/>
    </row>
    <row r="156" spans="1:11" ht="40.5" customHeight="1" hidden="1">
      <c r="A156" s="383" t="s">
        <v>368</v>
      </c>
      <c r="B156" s="384"/>
      <c r="C156" s="384"/>
      <c r="D156" s="384"/>
      <c r="E156" s="384"/>
      <c r="F156" s="384"/>
      <c r="G156" s="114"/>
      <c r="H156" s="114"/>
      <c r="I156" s="114"/>
      <c r="J156" s="114"/>
      <c r="K156" s="114"/>
    </row>
    <row r="157" spans="1:11" ht="17.25" customHeight="1" hidden="1">
      <c r="A157" s="75"/>
      <c r="B157" s="75"/>
      <c r="C157" s="114"/>
      <c r="D157" s="140"/>
      <c r="E157" s="133"/>
      <c r="F157" s="140"/>
      <c r="G157" s="114"/>
      <c r="H157" s="114"/>
      <c r="I157" s="114"/>
      <c r="J157" s="114"/>
      <c r="K157" s="114"/>
    </row>
    <row r="158" spans="1:11" ht="17.25" customHeight="1" hidden="1">
      <c r="A158" s="147"/>
      <c r="B158" s="147"/>
      <c r="C158" s="94"/>
      <c r="D158" s="94"/>
      <c r="E158" s="94"/>
      <c r="F158" s="94"/>
      <c r="G158" s="114"/>
      <c r="H158" s="114"/>
      <c r="I158" s="114"/>
      <c r="J158" s="114"/>
      <c r="K158" s="114"/>
    </row>
    <row r="159" spans="1:11" ht="17.25" customHeight="1">
      <c r="A159" s="147"/>
      <c r="B159" s="147"/>
      <c r="C159" s="94"/>
      <c r="D159" s="94"/>
      <c r="E159" s="94"/>
      <c r="F159" s="94"/>
      <c r="G159" s="114"/>
      <c r="H159" s="114"/>
      <c r="I159" s="114"/>
      <c r="J159" s="114"/>
      <c r="K159" s="114"/>
    </row>
    <row r="160" spans="1:11" ht="17.25" customHeight="1">
      <c r="A160" s="147"/>
      <c r="B160" s="147"/>
      <c r="C160" s="94"/>
      <c r="D160" s="94"/>
      <c r="E160" s="94"/>
      <c r="F160" s="94"/>
      <c r="G160" s="114"/>
      <c r="H160" s="114"/>
      <c r="I160" s="114"/>
      <c r="J160" s="114"/>
      <c r="K160" s="114"/>
    </row>
    <row r="161" spans="1:11" ht="17.25" customHeight="1">
      <c r="A161" s="147"/>
      <c r="B161" s="147"/>
      <c r="C161" s="94"/>
      <c r="D161" s="94"/>
      <c r="E161" s="94"/>
      <c r="F161" s="94"/>
      <c r="G161" s="114"/>
      <c r="H161" s="114"/>
      <c r="I161" s="114"/>
      <c r="J161" s="114"/>
      <c r="K161" s="114"/>
    </row>
    <row r="162" spans="1:11" ht="17.25" customHeight="1">
      <c r="A162" s="147"/>
      <c r="B162" s="147"/>
      <c r="C162" s="94"/>
      <c r="D162" s="94"/>
      <c r="E162" s="94"/>
      <c r="F162" s="94"/>
      <c r="G162" s="114"/>
      <c r="H162" s="114"/>
      <c r="I162" s="114"/>
      <c r="J162" s="114"/>
      <c r="K162" s="114"/>
    </row>
    <row r="163" spans="1:11" ht="17.25" customHeight="1">
      <c r="A163" s="147"/>
      <c r="B163" s="147"/>
      <c r="C163" s="94"/>
      <c r="D163" s="94"/>
      <c r="E163" s="94"/>
      <c r="F163" s="94"/>
      <c r="G163" s="114"/>
      <c r="H163" s="114"/>
      <c r="I163" s="114"/>
      <c r="J163" s="114"/>
      <c r="K163" s="114"/>
    </row>
    <row r="164" spans="1:11" ht="17.25" customHeight="1">
      <c r="A164" s="147"/>
      <c r="B164" s="147"/>
      <c r="C164" s="94"/>
      <c r="D164" s="94"/>
      <c r="E164" s="94"/>
      <c r="F164" s="94"/>
      <c r="G164" s="114"/>
      <c r="H164" s="114"/>
      <c r="I164" s="114"/>
      <c r="J164" s="114"/>
      <c r="K164" s="114"/>
    </row>
    <row r="165" spans="1:11" ht="17.25" customHeight="1">
      <c r="A165" s="182" t="s">
        <v>369</v>
      </c>
      <c r="B165" s="183"/>
      <c r="C165" s="184"/>
      <c r="D165" s="184"/>
      <c r="E165" s="184"/>
      <c r="F165" s="184"/>
      <c r="G165" s="114"/>
      <c r="H165" s="114"/>
      <c r="I165" s="114"/>
      <c r="J165" s="114"/>
      <c r="K165" s="114"/>
    </row>
    <row r="166" spans="1:11" ht="16.5" customHeight="1">
      <c r="A166" s="185" t="s">
        <v>370</v>
      </c>
      <c r="B166" s="186"/>
      <c r="C166" s="186"/>
      <c r="D166" s="186"/>
      <c r="E166" s="186"/>
      <c r="F166" s="186"/>
      <c r="G166" s="114"/>
      <c r="H166" s="114"/>
      <c r="I166" s="114"/>
      <c r="J166" s="114"/>
      <c r="K166" s="114"/>
    </row>
    <row r="167" spans="1:11" ht="17.25" customHeight="1" hidden="1">
      <c r="A167" s="185" t="s">
        <v>371</v>
      </c>
      <c r="B167" s="185"/>
      <c r="C167" s="186"/>
      <c r="D167" s="186"/>
      <c r="E167" s="187"/>
      <c r="F167" s="185"/>
      <c r="G167" s="114"/>
      <c r="H167" s="114"/>
      <c r="I167" s="114"/>
      <c r="J167" s="114"/>
      <c r="K167" s="114"/>
    </row>
    <row r="168" spans="1:11" ht="17.25" customHeight="1" hidden="1">
      <c r="A168" s="385" t="s">
        <v>253</v>
      </c>
      <c r="B168" s="386"/>
      <c r="C168" s="365"/>
      <c r="D168" s="358" t="s">
        <v>289</v>
      </c>
      <c r="E168" s="358" t="s">
        <v>372</v>
      </c>
      <c r="F168" s="358" t="s">
        <v>373</v>
      </c>
      <c r="G168" s="114"/>
      <c r="H168" s="114"/>
      <c r="I168" s="114"/>
      <c r="J168" s="114"/>
      <c r="K168" s="114"/>
    </row>
    <row r="169" spans="1:11" ht="17.25" customHeight="1" hidden="1">
      <c r="A169" s="366"/>
      <c r="B169" s="367"/>
      <c r="C169" s="368"/>
      <c r="D169" s="359"/>
      <c r="E169" s="359"/>
      <c r="F169" s="359"/>
      <c r="G169" s="114"/>
      <c r="H169" s="114"/>
      <c r="I169" s="114"/>
      <c r="J169" s="114"/>
      <c r="K169" s="114"/>
    </row>
    <row r="170" spans="1:11" ht="17.25" customHeight="1" hidden="1">
      <c r="A170" s="189"/>
      <c r="B170" s="190"/>
      <c r="C170" s="191"/>
      <c r="D170" s="192"/>
      <c r="E170" s="193"/>
      <c r="F170" s="194"/>
      <c r="G170" s="114"/>
      <c r="H170" s="114"/>
      <c r="I170" s="114"/>
      <c r="J170" s="114"/>
      <c r="K170" s="114"/>
    </row>
    <row r="171" spans="1:11" ht="33.75" customHeight="1">
      <c r="A171" s="195" t="s">
        <v>253</v>
      </c>
      <c r="B171" s="196" t="s">
        <v>374</v>
      </c>
      <c r="C171" s="197" t="s">
        <v>375</v>
      </c>
      <c r="D171" s="197" t="s">
        <v>441</v>
      </c>
      <c r="E171" s="197" t="s">
        <v>442</v>
      </c>
      <c r="F171" s="197" t="s">
        <v>437</v>
      </c>
      <c r="G171" s="114"/>
      <c r="H171" s="114"/>
      <c r="I171" s="114"/>
      <c r="J171" s="114"/>
      <c r="K171" s="114"/>
    </row>
    <row r="172" spans="1:11" ht="18.75" customHeight="1">
      <c r="A172" s="198" t="s">
        <v>488</v>
      </c>
      <c r="B172" s="199"/>
      <c r="C172" s="200"/>
      <c r="D172" s="200"/>
      <c r="E172" s="200"/>
      <c r="F172" s="200"/>
      <c r="G172" s="114"/>
      <c r="H172" s="114"/>
      <c r="I172" s="114"/>
      <c r="J172" s="114"/>
      <c r="K172" s="114"/>
    </row>
    <row r="173" spans="1:11" s="148" customFormat="1" ht="19.5" customHeight="1">
      <c r="A173" s="201" t="s">
        <v>489</v>
      </c>
      <c r="B173" s="200">
        <v>15207710000</v>
      </c>
      <c r="C173" s="200">
        <v>165361750</v>
      </c>
      <c r="D173" s="202">
        <v>6393052934</v>
      </c>
      <c r="E173" s="200">
        <v>2613401412</v>
      </c>
      <c r="F173" s="200">
        <v>5007048033</v>
      </c>
      <c r="G173" s="120"/>
      <c r="H173" s="120"/>
      <c r="I173" s="120"/>
      <c r="J173" s="120"/>
      <c r="K173" s="120"/>
    </row>
    <row r="174" spans="1:11" ht="29.25" customHeight="1">
      <c r="A174" s="203" t="s">
        <v>490</v>
      </c>
      <c r="B174" s="204"/>
      <c r="C174" s="204"/>
      <c r="D174" s="205"/>
      <c r="E174" s="205"/>
      <c r="F174" s="205"/>
      <c r="G174" s="114"/>
      <c r="H174" s="114"/>
      <c r="I174" s="114"/>
      <c r="J174" s="114"/>
      <c r="K174" s="114"/>
    </row>
    <row r="175" spans="1:11" ht="30.75" customHeight="1">
      <c r="A175" s="203" t="s">
        <v>491</v>
      </c>
      <c r="B175" s="204">
        <v>0</v>
      </c>
      <c r="C175" s="204">
        <v>0</v>
      </c>
      <c r="D175" s="199"/>
      <c r="E175" s="204"/>
      <c r="F175" s="205">
        <v>11394821076.5</v>
      </c>
      <c r="G175" s="114"/>
      <c r="H175" s="114"/>
      <c r="I175" s="114"/>
      <c r="J175" s="114"/>
      <c r="K175" s="114"/>
    </row>
    <row r="176" spans="1:11" ht="30" customHeight="1">
      <c r="A176" s="206" t="s">
        <v>492</v>
      </c>
      <c r="B176" s="204"/>
      <c r="C176" s="204"/>
      <c r="D176" s="199"/>
      <c r="E176" s="199"/>
      <c r="F176" s="204">
        <f>SUM(F177:F181)</f>
        <v>3106930633</v>
      </c>
      <c r="G176" s="114"/>
      <c r="H176" s="114"/>
      <c r="I176" s="114"/>
      <c r="J176" s="114"/>
      <c r="K176" s="114"/>
    </row>
    <row r="177" spans="1:6" s="114" customFormat="1" ht="30.75" customHeight="1">
      <c r="A177" s="203" t="s">
        <v>376</v>
      </c>
      <c r="B177" s="204"/>
      <c r="C177" s="204"/>
      <c r="D177" s="199"/>
      <c r="E177" s="205">
        <v>138456958</v>
      </c>
      <c r="F177" s="204">
        <f>SUM(B177:E177)</f>
        <v>138456958</v>
      </c>
    </row>
    <row r="178" spans="1:7" s="114" customFormat="1" ht="24" customHeight="1">
      <c r="A178" s="203" t="s">
        <v>493</v>
      </c>
      <c r="B178" s="204"/>
      <c r="C178" s="204"/>
      <c r="D178" s="199"/>
      <c r="E178" s="199"/>
      <c r="F178" s="204">
        <v>2567246500</v>
      </c>
      <c r="G178" s="288"/>
    </row>
    <row r="179" spans="1:6" s="114" customFormat="1" ht="30" customHeight="1">
      <c r="A179" s="203" t="s">
        <v>377</v>
      </c>
      <c r="B179" s="204">
        <v>0</v>
      </c>
      <c r="C179" s="204">
        <v>0</v>
      </c>
      <c r="D179" s="199"/>
      <c r="E179" s="207"/>
      <c r="F179" s="204">
        <v>276913917</v>
      </c>
    </row>
    <row r="180" spans="1:6" s="114" customFormat="1" ht="19.5" customHeight="1">
      <c r="A180" s="203" t="s">
        <v>378</v>
      </c>
      <c r="B180" s="204"/>
      <c r="C180" s="204"/>
      <c r="D180" s="204"/>
      <c r="E180" s="207"/>
      <c r="F180" s="204">
        <v>124313258</v>
      </c>
    </row>
    <row r="181" spans="1:11" ht="32.25" customHeight="1">
      <c r="A181" s="203" t="s">
        <v>379</v>
      </c>
      <c r="B181" s="204"/>
      <c r="C181" s="204"/>
      <c r="D181" s="199"/>
      <c r="E181" s="207"/>
      <c r="F181" s="204"/>
      <c r="G181" s="114"/>
      <c r="H181" s="114"/>
      <c r="I181" s="114"/>
      <c r="J181" s="114"/>
      <c r="K181" s="114"/>
    </row>
    <row r="182" spans="1:11" s="148" customFormat="1" ht="16.5" customHeight="1">
      <c r="A182" s="208" t="s">
        <v>494</v>
      </c>
      <c r="B182" s="209">
        <f>B173+B174+B181</f>
        <v>15207710000</v>
      </c>
      <c r="C182" s="209">
        <f>C173+C174</f>
        <v>165361750</v>
      </c>
      <c r="D182" s="210">
        <f>D173+D177-D181</f>
        <v>6393052934</v>
      </c>
      <c r="E182" s="210">
        <f>E173+E177</f>
        <v>2751858370</v>
      </c>
      <c r="F182" s="209">
        <f>F173-F174+F175-F176</f>
        <v>13294938476.5</v>
      </c>
      <c r="G182" s="287"/>
      <c r="H182" s="120"/>
      <c r="I182" s="120"/>
      <c r="J182" s="120"/>
      <c r="K182" s="120"/>
    </row>
    <row r="183" spans="1:11" ht="16.5" customHeight="1">
      <c r="A183" s="333" t="s">
        <v>495</v>
      </c>
      <c r="B183" s="204"/>
      <c r="C183" s="200"/>
      <c r="D183" s="200"/>
      <c r="E183" s="200"/>
      <c r="F183" s="200"/>
      <c r="G183" s="114"/>
      <c r="H183" s="114"/>
      <c r="I183" s="114"/>
      <c r="J183" s="114"/>
      <c r="K183" s="114"/>
    </row>
    <row r="184" spans="1:11" s="148" customFormat="1" ht="17.25" customHeight="1">
      <c r="A184" s="201" t="s">
        <v>496</v>
      </c>
      <c r="B184" s="200">
        <f>B182</f>
        <v>15207710000</v>
      </c>
      <c r="C184" s="200">
        <f>C182</f>
        <v>165361750</v>
      </c>
      <c r="D184" s="202">
        <f>D182</f>
        <v>6393052934</v>
      </c>
      <c r="E184" s="200">
        <f>E182</f>
        <v>2751858370</v>
      </c>
      <c r="F184" s="200">
        <f>F182</f>
        <v>13294938476.5</v>
      </c>
      <c r="G184" s="120"/>
      <c r="H184" s="120"/>
      <c r="I184" s="120"/>
      <c r="J184" s="120"/>
      <c r="K184" s="120"/>
    </row>
    <row r="185" spans="1:11" ht="25.5" customHeight="1">
      <c r="A185" s="203" t="s">
        <v>497</v>
      </c>
      <c r="B185" s="204"/>
      <c r="C185" s="204">
        <f>640009150-C184</f>
        <v>474647400</v>
      </c>
      <c r="D185" s="199"/>
      <c r="E185" s="207"/>
      <c r="F185" s="204">
        <f>B185</f>
        <v>0</v>
      </c>
      <c r="G185" s="114"/>
      <c r="H185" s="114"/>
      <c r="I185" s="114"/>
      <c r="J185" s="114"/>
      <c r="K185" s="114"/>
    </row>
    <row r="186" spans="1:11" ht="30.75" customHeight="1">
      <c r="A186" s="203" t="s">
        <v>498</v>
      </c>
      <c r="B186" s="204"/>
      <c r="C186" s="205"/>
      <c r="D186" s="205"/>
      <c r="E186" s="205"/>
      <c r="F186" s="349">
        <f>KQHDKD!D31</f>
        <v>2655545278</v>
      </c>
      <c r="G186" s="114"/>
      <c r="H186" s="299"/>
      <c r="I186" s="139"/>
      <c r="J186" s="114"/>
      <c r="K186" s="114"/>
    </row>
    <row r="187" spans="1:11" ht="30" customHeight="1">
      <c r="A187" s="203" t="s">
        <v>492</v>
      </c>
      <c r="B187" s="204"/>
      <c r="C187" s="205"/>
      <c r="D187" s="205"/>
      <c r="E187" s="205"/>
      <c r="F187" s="205">
        <f>SUM(F188:F191)</f>
        <v>458006247</v>
      </c>
      <c r="G187" s="114"/>
      <c r="H187" s="114"/>
      <c r="I187" s="114"/>
      <c r="J187" s="114"/>
      <c r="K187" s="114"/>
    </row>
    <row r="188" spans="1:6" s="114" customFormat="1" ht="29.25" customHeight="1">
      <c r="A188" s="203" t="s">
        <v>376</v>
      </c>
      <c r="B188" s="204"/>
      <c r="C188" s="204"/>
      <c r="D188" s="205">
        <v>0</v>
      </c>
      <c r="E188" s="205">
        <v>120418962</v>
      </c>
      <c r="F188" s="204">
        <f>SUM(B188:E188)</f>
        <v>120418962</v>
      </c>
    </row>
    <row r="189" spans="1:8" s="114" customFormat="1" ht="19.5" customHeight="1">
      <c r="A189" s="203" t="s">
        <v>499</v>
      </c>
      <c r="B189" s="204"/>
      <c r="C189" s="204"/>
      <c r="D189" s="199"/>
      <c r="E189" s="204"/>
      <c r="F189" s="350"/>
      <c r="G189" s="288"/>
      <c r="H189" s="75"/>
    </row>
    <row r="190" spans="1:8" s="114" customFormat="1" ht="28.5" customHeight="1">
      <c r="A190" s="203" t="s">
        <v>377</v>
      </c>
      <c r="B190" s="204"/>
      <c r="C190" s="204"/>
      <c r="D190" s="199"/>
      <c r="E190" s="204"/>
      <c r="F190" s="204">
        <v>240837923</v>
      </c>
      <c r="H190" s="257"/>
    </row>
    <row r="191" spans="1:8" s="114" customFormat="1" ht="41.25" customHeight="1">
      <c r="A191" s="203" t="s">
        <v>380</v>
      </c>
      <c r="B191" s="204"/>
      <c r="C191" s="204"/>
      <c r="D191" s="199"/>
      <c r="E191" s="207"/>
      <c r="F191" s="204">
        <f>60209481+36539881</f>
        <v>96749362</v>
      </c>
      <c r="H191" s="257"/>
    </row>
    <row r="192" spans="1:11" s="148" customFormat="1" ht="21.75" customHeight="1">
      <c r="A192" s="208" t="s">
        <v>500</v>
      </c>
      <c r="B192" s="209">
        <f>B184+B185</f>
        <v>15207710000</v>
      </c>
      <c r="C192" s="209">
        <f>C184+C185</f>
        <v>640009150</v>
      </c>
      <c r="D192" s="210">
        <f>D184+D188</f>
        <v>6393052934</v>
      </c>
      <c r="E192" s="210">
        <f>E184+E188</f>
        <v>2872277332</v>
      </c>
      <c r="F192" s="209">
        <f>F184-F185+F186-F187</f>
        <v>15492477507.5</v>
      </c>
      <c r="G192" s="120"/>
      <c r="H192" s="120"/>
      <c r="I192" s="120"/>
      <c r="J192" s="120"/>
      <c r="K192" s="120"/>
    </row>
    <row r="193" spans="1:11" s="148" customFormat="1" ht="18.75" customHeight="1">
      <c r="A193" s="182"/>
      <c r="B193" s="248"/>
      <c r="C193" s="248"/>
      <c r="D193" s="187"/>
      <c r="E193" s="187"/>
      <c r="F193" s="248"/>
      <c r="G193" s="120"/>
      <c r="H193" s="120"/>
      <c r="I193" s="120"/>
      <c r="J193" s="120"/>
      <c r="K193" s="120"/>
    </row>
    <row r="194" spans="1:11" s="148" customFormat="1" ht="18.75" customHeight="1">
      <c r="A194" s="182"/>
      <c r="B194" s="248"/>
      <c r="C194" s="248"/>
      <c r="D194" s="187"/>
      <c r="E194" s="187"/>
      <c r="F194" s="248"/>
      <c r="G194" s="120"/>
      <c r="H194" s="120"/>
      <c r="I194" s="120"/>
      <c r="J194" s="120"/>
      <c r="K194" s="120"/>
    </row>
    <row r="195" spans="1:11" s="148" customFormat="1" ht="18.75" customHeight="1">
      <c r="A195" s="182"/>
      <c r="B195" s="248"/>
      <c r="C195" s="248"/>
      <c r="D195" s="187"/>
      <c r="E195" s="187"/>
      <c r="F195" s="248"/>
      <c r="G195" s="120"/>
      <c r="H195" s="120"/>
      <c r="I195" s="120"/>
      <c r="J195" s="120"/>
      <c r="K195" s="120"/>
    </row>
    <row r="196" spans="1:11" ht="17.25" customHeight="1">
      <c r="A196" s="185" t="s">
        <v>381</v>
      </c>
      <c r="B196" s="186"/>
      <c r="C196" s="186"/>
      <c r="D196" s="186"/>
      <c r="E196" s="186"/>
      <c r="F196" s="186"/>
      <c r="G196" s="114"/>
      <c r="H196" s="114"/>
      <c r="I196" s="114"/>
      <c r="J196" s="114"/>
      <c r="K196" s="114"/>
    </row>
    <row r="197" spans="1:11" ht="10.5" customHeight="1">
      <c r="A197" s="185"/>
      <c r="B197" s="186"/>
      <c r="C197" s="186"/>
      <c r="D197" s="186"/>
      <c r="E197" s="187"/>
      <c r="F197" s="185"/>
      <c r="G197" s="114"/>
      <c r="H197" s="114"/>
      <c r="I197" s="114"/>
      <c r="J197" s="114"/>
      <c r="K197" s="114"/>
    </row>
    <row r="198" spans="1:11" ht="17.25">
      <c r="A198" s="189"/>
      <c r="B198" s="247"/>
      <c r="C198" s="377" t="s">
        <v>495</v>
      </c>
      <c r="D198" s="378"/>
      <c r="E198" s="379" t="s">
        <v>488</v>
      </c>
      <c r="F198" s="378"/>
      <c r="G198" s="114"/>
      <c r="H198" s="114"/>
      <c r="I198" s="114"/>
      <c r="J198" s="114"/>
      <c r="K198" s="114"/>
    </row>
    <row r="199" spans="1:11" ht="21" customHeight="1">
      <c r="A199" s="188" t="s">
        <v>253</v>
      </c>
      <c r="B199" s="211"/>
      <c r="C199" s="246" t="s">
        <v>382</v>
      </c>
      <c r="D199" s="196" t="s">
        <v>383</v>
      </c>
      <c r="E199" s="195" t="s">
        <v>382</v>
      </c>
      <c r="F199" s="196" t="s">
        <v>383</v>
      </c>
      <c r="G199" s="114"/>
      <c r="H199" s="114"/>
      <c r="I199" s="114"/>
      <c r="J199" s="114"/>
      <c r="K199" s="114"/>
    </row>
    <row r="200" spans="1:11" ht="17.25">
      <c r="A200" s="212"/>
      <c r="B200" s="186"/>
      <c r="C200" s="212"/>
      <c r="D200" s="199"/>
      <c r="E200" s="200"/>
      <c r="F200" s="200"/>
      <c r="G200" s="114"/>
      <c r="H200" s="114"/>
      <c r="I200" s="114"/>
      <c r="J200" s="114"/>
      <c r="K200" s="114"/>
    </row>
    <row r="201" spans="1:11" ht="17.25">
      <c r="A201" s="372" t="s">
        <v>384</v>
      </c>
      <c r="B201" s="373"/>
      <c r="C201" s="213">
        <f>4310350000+258620000</f>
        <v>4568970000</v>
      </c>
      <c r="D201" s="213">
        <f>C201</f>
        <v>4568970000</v>
      </c>
      <c r="E201" s="213">
        <v>4568970000</v>
      </c>
      <c r="F201" s="213">
        <f>E201</f>
        <v>4568970000</v>
      </c>
      <c r="G201" s="114"/>
      <c r="H201" s="114"/>
      <c r="I201" s="114"/>
      <c r="J201" s="114"/>
      <c r="K201" s="114"/>
    </row>
    <row r="202" spans="1:11" ht="20.25" customHeight="1">
      <c r="A202" s="372" t="s">
        <v>385</v>
      </c>
      <c r="B202" s="373"/>
      <c r="C202" s="214">
        <f>B192-C201</f>
        <v>10638740000</v>
      </c>
      <c r="D202" s="215">
        <f>C202</f>
        <v>10638740000</v>
      </c>
      <c r="E202" s="214">
        <v>10638740000</v>
      </c>
      <c r="F202" s="215">
        <f>E202</f>
        <v>10638740000</v>
      </c>
      <c r="G202" s="114"/>
      <c r="H202" s="114"/>
      <c r="I202" s="114"/>
      <c r="J202" s="114"/>
      <c r="K202" s="114"/>
    </row>
    <row r="203" spans="1:11" ht="17.25">
      <c r="A203" s="372" t="s">
        <v>240</v>
      </c>
      <c r="B203" s="373"/>
      <c r="C203" s="214"/>
      <c r="D203" s="214"/>
      <c r="E203" s="214"/>
      <c r="F203" s="214"/>
      <c r="G203" s="114"/>
      <c r="H203" s="114"/>
      <c r="I203" s="114"/>
      <c r="J203" s="114"/>
      <c r="K203" s="114"/>
    </row>
    <row r="204" spans="1:11" ht="17.25">
      <c r="A204" s="203" t="s">
        <v>386</v>
      </c>
      <c r="B204" s="186"/>
      <c r="C204" s="214">
        <f>BCDKT!D109</f>
        <v>-640009150</v>
      </c>
      <c r="D204" s="214">
        <f>C204</f>
        <v>-640009150</v>
      </c>
      <c r="E204" s="214">
        <v>-165361750</v>
      </c>
      <c r="F204" s="214">
        <f>E204</f>
        <v>-165361750</v>
      </c>
      <c r="G204" s="114"/>
      <c r="H204" s="114"/>
      <c r="I204" s="114"/>
      <c r="J204" s="114"/>
      <c r="K204" s="114"/>
    </row>
    <row r="205" spans="1:11" s="148" customFormat="1" ht="18.75">
      <c r="A205" s="216"/>
      <c r="B205" s="217"/>
      <c r="C205" s="218">
        <f>SUM(C200:C204)</f>
        <v>14567700850</v>
      </c>
      <c r="D205" s="218">
        <f>SUM(D201:D204)</f>
        <v>14567700850</v>
      </c>
      <c r="E205" s="218">
        <f>SUM(E200:E204)</f>
        <v>15042348250</v>
      </c>
      <c r="F205" s="219">
        <f>SUM(F200:F204)</f>
        <v>15042348250</v>
      </c>
      <c r="G205" s="120"/>
      <c r="H205" s="120"/>
      <c r="I205" s="120"/>
      <c r="J205" s="120"/>
      <c r="K205" s="120"/>
    </row>
    <row r="206" spans="1:11" s="148" customFormat="1" ht="11.25" customHeight="1">
      <c r="A206" s="151"/>
      <c r="B206" s="152"/>
      <c r="C206" s="152"/>
      <c r="D206" s="152"/>
      <c r="E206" s="152"/>
      <c r="F206" s="152"/>
      <c r="G206" s="120"/>
      <c r="H206" s="120"/>
      <c r="I206" s="120"/>
      <c r="J206" s="120"/>
      <c r="K206" s="120"/>
    </row>
    <row r="207" spans="1:11" ht="18" customHeight="1">
      <c r="A207" s="134" t="s">
        <v>387</v>
      </c>
      <c r="B207" s="132"/>
      <c r="C207" s="153"/>
      <c r="D207" s="153"/>
      <c r="E207" s="153"/>
      <c r="F207" s="154"/>
      <c r="G207" s="114"/>
      <c r="H207" s="114"/>
      <c r="I207" s="114"/>
      <c r="J207" s="114"/>
      <c r="K207" s="114"/>
    </row>
    <row r="208" spans="1:11" ht="17.25">
      <c r="A208" s="96" t="s">
        <v>388</v>
      </c>
      <c r="B208" s="132"/>
      <c r="C208" s="156"/>
      <c r="D208" s="156"/>
      <c r="E208" s="156"/>
      <c r="F208" s="157"/>
      <c r="G208" s="114"/>
      <c r="H208" s="114"/>
      <c r="I208" s="114"/>
      <c r="J208" s="114"/>
      <c r="K208" s="114"/>
    </row>
    <row r="209" spans="1:11" ht="19.5" customHeight="1">
      <c r="A209" s="111" t="s">
        <v>389</v>
      </c>
      <c r="B209" s="111"/>
      <c r="C209" s="112"/>
      <c r="D209" s="83" t="s">
        <v>473</v>
      </c>
      <c r="E209" s="158"/>
      <c r="F209" s="83" t="s">
        <v>478</v>
      </c>
      <c r="G209" s="114"/>
      <c r="H209" s="114"/>
      <c r="I209" s="114"/>
      <c r="J209" s="114"/>
      <c r="K209" s="114"/>
    </row>
    <row r="210" spans="1:11" ht="17.25">
      <c r="A210" s="75" t="s">
        <v>390</v>
      </c>
      <c r="B210" s="105"/>
      <c r="C210" s="90"/>
      <c r="D210" s="91">
        <v>15207710000</v>
      </c>
      <c r="E210" s="91"/>
      <c r="F210" s="91">
        <v>15207710000</v>
      </c>
      <c r="G210" s="114"/>
      <c r="H210" s="91"/>
      <c r="I210" s="114"/>
      <c r="J210" s="114"/>
      <c r="K210" s="114"/>
    </row>
    <row r="211" spans="1:11" ht="17.25">
      <c r="A211" s="75" t="s">
        <v>391</v>
      </c>
      <c r="B211" s="105"/>
      <c r="C211" s="90"/>
      <c r="D211" s="257"/>
      <c r="E211" s="91"/>
      <c r="F211" s="257"/>
      <c r="G211" s="114"/>
      <c r="H211" s="91"/>
      <c r="I211" s="114"/>
      <c r="J211" s="114"/>
      <c r="K211" s="114"/>
    </row>
    <row r="212" spans="1:11" ht="17.25">
      <c r="A212" s="75" t="s">
        <v>392</v>
      </c>
      <c r="B212" s="105"/>
      <c r="C212" s="90"/>
      <c r="D212" s="91">
        <v>0</v>
      </c>
      <c r="E212" s="91"/>
      <c r="F212" s="91">
        <v>0</v>
      </c>
      <c r="G212" s="114"/>
      <c r="H212" s="114"/>
      <c r="I212" s="114"/>
      <c r="J212" s="114"/>
      <c r="K212" s="114"/>
    </row>
    <row r="213" spans="1:11" ht="17.25">
      <c r="A213" s="75" t="s">
        <v>393</v>
      </c>
      <c r="B213" s="105"/>
      <c r="C213" s="90"/>
      <c r="D213" s="91">
        <f>D210+D211</f>
        <v>15207710000</v>
      </c>
      <c r="E213" s="91"/>
      <c r="F213" s="91">
        <f>F210+F211</f>
        <v>15207710000</v>
      </c>
      <c r="G213" s="114"/>
      <c r="H213" s="295" t="s">
        <v>467</v>
      </c>
      <c r="I213" s="114"/>
      <c r="J213" s="114"/>
      <c r="K213" s="114"/>
    </row>
    <row r="214" spans="1:11" ht="17.25">
      <c r="A214" s="96" t="s">
        <v>394</v>
      </c>
      <c r="B214" s="105"/>
      <c r="C214" s="90"/>
      <c r="D214" s="111">
        <f>F189</f>
        <v>0</v>
      </c>
      <c r="E214" s="261"/>
      <c r="F214" s="111">
        <f>F178</f>
        <v>2567246500</v>
      </c>
      <c r="G214" s="114"/>
      <c r="H214" s="294">
        <v>1510145</v>
      </c>
      <c r="I214" s="114"/>
      <c r="J214" s="114"/>
      <c r="K214" s="114"/>
    </row>
    <row r="215" spans="1:11" ht="18.75" customHeight="1">
      <c r="A215" s="132"/>
      <c r="B215" s="132"/>
      <c r="C215" s="153"/>
      <c r="D215" s="280"/>
      <c r="E215" s="154"/>
      <c r="F215" s="155"/>
      <c r="G215" s="114"/>
      <c r="H215" s="114"/>
      <c r="I215" s="114"/>
      <c r="J215" s="114"/>
      <c r="K215" s="114"/>
    </row>
    <row r="216" spans="1:11" ht="17.25">
      <c r="A216" s="96" t="s">
        <v>395</v>
      </c>
      <c r="B216" s="132"/>
      <c r="C216" s="153"/>
      <c r="D216" s="83" t="s">
        <v>473</v>
      </c>
      <c r="E216" s="158"/>
      <c r="F216" s="83" t="s">
        <v>478</v>
      </c>
      <c r="G216" s="114"/>
      <c r="H216" s="114"/>
      <c r="I216" s="114"/>
      <c r="J216" s="114"/>
      <c r="K216" s="114"/>
    </row>
    <row r="217" spans="1:11" ht="17.25">
      <c r="A217" s="75" t="s">
        <v>396</v>
      </c>
      <c r="B217" s="132"/>
      <c r="C217" s="153"/>
      <c r="D217" s="153"/>
      <c r="E217" s="154"/>
      <c r="F217" s="155"/>
      <c r="G217" s="114"/>
      <c r="H217" s="114"/>
      <c r="I217" s="114"/>
      <c r="J217" s="114"/>
      <c r="K217" s="114"/>
    </row>
    <row r="218" spans="1:11" ht="17.25">
      <c r="A218" s="134" t="s">
        <v>397</v>
      </c>
      <c r="B218" s="132"/>
      <c r="C218" s="153"/>
      <c r="D218" s="332"/>
      <c r="E218" s="161"/>
      <c r="F218" s="332">
        <v>1700</v>
      </c>
      <c r="G218" s="114"/>
      <c r="H218" s="114"/>
      <c r="I218" s="114"/>
      <c r="J218" s="114"/>
      <c r="K218" s="114"/>
    </row>
    <row r="219" spans="1:11" ht="20.25" customHeight="1">
      <c r="A219" s="132"/>
      <c r="B219" s="132"/>
      <c r="C219" s="153"/>
      <c r="D219" s="153"/>
      <c r="E219" s="154"/>
      <c r="F219" s="155"/>
      <c r="G219" s="114"/>
      <c r="H219" s="114"/>
      <c r="I219" s="114"/>
      <c r="J219" s="114"/>
      <c r="K219" s="114"/>
    </row>
    <row r="220" spans="1:11" ht="17.25">
      <c r="A220" s="96" t="s">
        <v>398</v>
      </c>
      <c r="B220" s="132"/>
      <c r="C220" s="153"/>
      <c r="D220" s="83" t="s">
        <v>473</v>
      </c>
      <c r="E220" s="158"/>
      <c r="F220" s="83" t="s">
        <v>478</v>
      </c>
      <c r="G220" s="114"/>
      <c r="H220" s="114"/>
      <c r="I220" s="114"/>
      <c r="J220" s="114"/>
      <c r="K220" s="114"/>
    </row>
    <row r="221" spans="1:11" ht="17.25">
      <c r="A221" s="75" t="s">
        <v>399</v>
      </c>
      <c r="B221" s="132"/>
      <c r="C221" s="153"/>
      <c r="D221" s="160" t="s">
        <v>463</v>
      </c>
      <c r="E221" s="154"/>
      <c r="F221" s="160" t="s">
        <v>463</v>
      </c>
      <c r="G221" s="114"/>
      <c r="H221" s="114"/>
      <c r="I221" s="114"/>
      <c r="J221" s="114"/>
      <c r="K221" s="114"/>
    </row>
    <row r="222" spans="1:11" ht="17.25">
      <c r="A222" s="186" t="s">
        <v>400</v>
      </c>
      <c r="B222" s="132"/>
      <c r="C222" s="153"/>
      <c r="D222" s="160" t="s">
        <v>463</v>
      </c>
      <c r="E222" s="154"/>
      <c r="F222" s="160" t="s">
        <v>463</v>
      </c>
      <c r="G222" s="114"/>
      <c r="H222" s="114"/>
      <c r="I222" s="114"/>
      <c r="J222" s="114"/>
      <c r="K222" s="114"/>
    </row>
    <row r="223" spans="1:11" ht="17.25">
      <c r="A223" s="134" t="s">
        <v>401</v>
      </c>
      <c r="B223" s="132"/>
      <c r="C223" s="153"/>
      <c r="D223" s="160" t="s">
        <v>463</v>
      </c>
      <c r="E223" s="154"/>
      <c r="F223" s="160" t="s">
        <v>463</v>
      </c>
      <c r="G223" s="114"/>
      <c r="H223" s="114"/>
      <c r="I223" s="114"/>
      <c r="J223" s="114"/>
      <c r="K223" s="114"/>
    </row>
    <row r="224" spans="1:11" ht="17.25">
      <c r="A224" s="134" t="s">
        <v>402</v>
      </c>
      <c r="B224" s="132"/>
      <c r="C224" s="153"/>
      <c r="D224" s="160">
        <v>0</v>
      </c>
      <c r="E224" s="154"/>
      <c r="F224" s="160">
        <v>0</v>
      </c>
      <c r="G224" s="114"/>
      <c r="H224" s="114"/>
      <c r="I224" s="114"/>
      <c r="J224" s="114"/>
      <c r="K224" s="114"/>
    </row>
    <row r="225" spans="1:11" ht="17.25">
      <c r="A225" s="75" t="s">
        <v>403</v>
      </c>
      <c r="B225" s="132"/>
      <c r="C225" s="153"/>
      <c r="D225" s="160" t="s">
        <v>537</v>
      </c>
      <c r="E225" s="154"/>
      <c r="F225" s="160" t="s">
        <v>444</v>
      </c>
      <c r="G225" s="114"/>
      <c r="H225" s="114"/>
      <c r="I225" s="114"/>
      <c r="J225" s="114"/>
      <c r="K225" s="114"/>
    </row>
    <row r="226" spans="1:11" ht="17.25">
      <c r="A226" s="134" t="s">
        <v>401</v>
      </c>
      <c r="B226" s="132"/>
      <c r="C226" s="153"/>
      <c r="D226" s="160" t="s">
        <v>537</v>
      </c>
      <c r="E226" s="154"/>
      <c r="F226" s="160" t="s">
        <v>444</v>
      </c>
      <c r="G226" s="114"/>
      <c r="H226" s="114"/>
      <c r="I226" s="114"/>
      <c r="J226" s="114"/>
      <c r="K226" s="114"/>
    </row>
    <row r="227" spans="1:11" ht="17.25">
      <c r="A227" s="134" t="s">
        <v>402</v>
      </c>
      <c r="B227" s="132"/>
      <c r="C227" s="153"/>
      <c r="D227" s="160">
        <v>0</v>
      </c>
      <c r="E227" s="154"/>
      <c r="F227" s="160">
        <v>0</v>
      </c>
      <c r="G227" s="114"/>
      <c r="H227" s="114"/>
      <c r="I227" s="114"/>
      <c r="J227" s="114"/>
      <c r="K227" s="114"/>
    </row>
    <row r="228" spans="1:11" ht="17.25">
      <c r="A228" s="75" t="s">
        <v>404</v>
      </c>
      <c r="B228" s="132"/>
      <c r="C228" s="153"/>
      <c r="D228" s="160" t="s">
        <v>538</v>
      </c>
      <c r="E228" s="154"/>
      <c r="F228" s="160" t="s">
        <v>464</v>
      </c>
      <c r="G228" s="114"/>
      <c r="H228" s="114"/>
      <c r="I228" s="114"/>
      <c r="J228" s="114"/>
      <c r="K228" s="114"/>
    </row>
    <row r="229" spans="1:11" ht="17.25">
      <c r="A229" s="134" t="s">
        <v>401</v>
      </c>
      <c r="B229" s="132"/>
      <c r="C229" s="153"/>
      <c r="D229" s="160" t="s">
        <v>538</v>
      </c>
      <c r="E229" s="154"/>
      <c r="F229" s="162" t="str">
        <f>F228</f>
        <v>1.510.145 coå phaàn</v>
      </c>
      <c r="G229" s="114"/>
      <c r="H229" s="114"/>
      <c r="I229" s="114"/>
      <c r="J229" s="114"/>
      <c r="K229" s="114"/>
    </row>
    <row r="230" spans="1:11" ht="17.25">
      <c r="A230" s="134" t="s">
        <v>402</v>
      </c>
      <c r="B230" s="132"/>
      <c r="C230" s="153"/>
      <c r="D230" s="163">
        <v>0</v>
      </c>
      <c r="E230" s="154"/>
      <c r="F230" s="163">
        <v>0</v>
      </c>
      <c r="G230" s="114"/>
      <c r="H230" s="114"/>
      <c r="I230" s="114"/>
      <c r="J230" s="114"/>
      <c r="K230" s="114"/>
    </row>
    <row r="231" spans="1:11" ht="23.25" customHeight="1">
      <c r="A231" s="97" t="s">
        <v>405</v>
      </c>
      <c r="B231" s="75"/>
      <c r="C231" s="141"/>
      <c r="D231" s="150"/>
      <c r="E231" s="150"/>
      <c r="F231" s="150"/>
      <c r="G231" s="114"/>
      <c r="H231" s="114"/>
      <c r="I231" s="114"/>
      <c r="J231" s="114"/>
      <c r="K231" s="114"/>
    </row>
    <row r="232" spans="1:11" ht="23.25" customHeight="1">
      <c r="A232" s="97"/>
      <c r="B232" s="75"/>
      <c r="C232" s="141"/>
      <c r="D232" s="150"/>
      <c r="E232" s="150"/>
      <c r="F232" s="150"/>
      <c r="G232" s="114"/>
      <c r="H232" s="114"/>
      <c r="I232" s="114"/>
      <c r="J232" s="114"/>
      <c r="K232" s="114"/>
    </row>
    <row r="233" spans="1:11" ht="17.25">
      <c r="A233" s="127"/>
      <c r="B233" s="164"/>
      <c r="C233" s="165"/>
      <c r="D233" s="258"/>
      <c r="E233" s="167"/>
      <c r="F233" s="258"/>
      <c r="G233" s="114"/>
      <c r="H233" s="114"/>
      <c r="I233" s="114"/>
      <c r="J233" s="114"/>
      <c r="K233" s="114"/>
    </row>
    <row r="234" spans="1:11" ht="19.5" customHeight="1">
      <c r="A234" s="96" t="s">
        <v>406</v>
      </c>
      <c r="B234" s="149"/>
      <c r="C234" s="141"/>
      <c r="D234" s="83" t="s">
        <v>473</v>
      </c>
      <c r="E234" s="167"/>
      <c r="F234" s="83" t="s">
        <v>478</v>
      </c>
      <c r="G234" s="114"/>
      <c r="H234" s="293"/>
      <c r="I234" s="166"/>
      <c r="J234" s="114"/>
      <c r="K234" s="114"/>
    </row>
    <row r="235" spans="1:11" ht="17.25">
      <c r="A235" s="141" t="s">
        <v>407</v>
      </c>
      <c r="B235" s="149"/>
      <c r="C235" s="141"/>
      <c r="D235" s="224">
        <v>5260508351</v>
      </c>
      <c r="E235" s="225"/>
      <c r="F235" s="224">
        <v>5113417651</v>
      </c>
      <c r="G235" s="114"/>
      <c r="H235" s="224"/>
      <c r="I235" s="224"/>
      <c r="J235" s="114"/>
      <c r="K235" s="114"/>
    </row>
    <row r="236" spans="1:11" ht="17.25">
      <c r="A236" s="141" t="s">
        <v>408</v>
      </c>
      <c r="B236" s="149"/>
      <c r="C236" s="141"/>
      <c r="D236" s="224">
        <v>13007781793</v>
      </c>
      <c r="E236" s="225"/>
      <c r="F236" s="224">
        <v>12062840130</v>
      </c>
      <c r="G236" s="114"/>
      <c r="H236" s="224"/>
      <c r="I236" s="224"/>
      <c r="J236" s="114"/>
      <c r="K236" s="114"/>
    </row>
    <row r="237" spans="1:11" ht="17.25">
      <c r="A237" s="141" t="s">
        <v>409</v>
      </c>
      <c r="B237" s="149"/>
      <c r="C237" s="141"/>
      <c r="D237" s="224"/>
      <c r="E237" s="225"/>
      <c r="F237" s="224"/>
      <c r="G237" s="114"/>
      <c r="H237" s="224"/>
      <c r="I237" s="224"/>
      <c r="J237" s="114"/>
      <c r="K237" s="114"/>
    </row>
    <row r="238" spans="1:11" ht="17.25">
      <c r="A238" s="141" t="s">
        <v>410</v>
      </c>
      <c r="B238" s="149"/>
      <c r="C238" s="141"/>
      <c r="D238" s="224">
        <v>342203303</v>
      </c>
      <c r="E238" s="225"/>
      <c r="F238" s="224">
        <v>207805432</v>
      </c>
      <c r="G238" s="114"/>
      <c r="H238" s="224"/>
      <c r="I238" s="224"/>
      <c r="J238" s="114"/>
      <c r="K238" s="114"/>
    </row>
    <row r="239" spans="1:11" ht="18" thickBot="1">
      <c r="A239" s="149"/>
      <c r="B239" s="149"/>
      <c r="C239" s="80" t="s">
        <v>297</v>
      </c>
      <c r="D239" s="226">
        <f>SUM(D235:D238)</f>
        <v>18610493447</v>
      </c>
      <c r="E239" s="227"/>
      <c r="F239" s="226">
        <f>SUM(F235:F238)</f>
        <v>17384063213</v>
      </c>
      <c r="G239" s="114"/>
      <c r="H239" s="296"/>
      <c r="I239" s="114"/>
      <c r="J239" s="114"/>
      <c r="K239" s="114"/>
    </row>
    <row r="240" spans="1:11" ht="17.25">
      <c r="A240" s="149"/>
      <c r="B240" s="149"/>
      <c r="C240" s="141"/>
      <c r="D240" s="136"/>
      <c r="E240" s="168"/>
      <c r="F240" s="150"/>
      <c r="G240" s="114"/>
      <c r="H240" s="295"/>
      <c r="I240" s="114"/>
      <c r="J240" s="114"/>
      <c r="K240" s="114"/>
    </row>
    <row r="241" spans="1:11" s="148" customFormat="1" ht="18.75">
      <c r="A241" s="169" t="s">
        <v>411</v>
      </c>
      <c r="B241" s="170"/>
      <c r="C241" s="169"/>
      <c r="D241" s="171">
        <v>0</v>
      </c>
      <c r="E241" s="171"/>
      <c r="F241" s="172">
        <v>0</v>
      </c>
      <c r="G241" s="120"/>
      <c r="H241" s="297"/>
      <c r="I241" s="120"/>
      <c r="J241" s="120"/>
      <c r="K241" s="120"/>
    </row>
    <row r="242" spans="1:11" ht="17.25">
      <c r="A242" s="149"/>
      <c r="B242" s="149"/>
      <c r="C242" s="141"/>
      <c r="D242" s="150"/>
      <c r="E242" s="150"/>
      <c r="F242" s="161"/>
      <c r="G242" s="114"/>
      <c r="H242" s="295"/>
      <c r="I242" s="114"/>
      <c r="J242" s="114"/>
      <c r="K242" s="114"/>
    </row>
    <row r="243" spans="1:11" ht="17.25">
      <c r="A243" s="169" t="s">
        <v>412</v>
      </c>
      <c r="B243" s="149"/>
      <c r="C243" s="141"/>
      <c r="D243" s="228">
        <f>D239</f>
        <v>18610493447</v>
      </c>
      <c r="E243" s="228"/>
      <c r="F243" s="228">
        <f>F239</f>
        <v>17384063213</v>
      </c>
      <c r="G243" s="114"/>
      <c r="H243" s="295"/>
      <c r="I243" s="114"/>
      <c r="J243" s="114"/>
      <c r="K243" s="114"/>
    </row>
    <row r="244" spans="1:11" ht="17.25">
      <c r="A244" s="169"/>
      <c r="B244" s="149"/>
      <c r="C244" s="141"/>
      <c r="D244" s="172"/>
      <c r="E244" s="172"/>
      <c r="F244" s="172"/>
      <c r="G244" s="114"/>
      <c r="H244" s="295"/>
      <c r="I244" s="114"/>
      <c r="J244" s="114"/>
      <c r="K244" s="114"/>
    </row>
    <row r="245" spans="1:11" ht="17.25">
      <c r="A245" s="96" t="s">
        <v>413</v>
      </c>
      <c r="B245" s="96"/>
      <c r="C245" s="96"/>
      <c r="D245" s="83" t="s">
        <v>473</v>
      </c>
      <c r="E245" s="159"/>
      <c r="F245" s="83" t="s">
        <v>478</v>
      </c>
      <c r="G245" s="114"/>
      <c r="H245" s="293"/>
      <c r="I245" s="166"/>
      <c r="J245" s="114"/>
      <c r="K245" s="114"/>
    </row>
    <row r="246" spans="1:11" ht="17.25">
      <c r="A246" s="75" t="s">
        <v>414</v>
      </c>
      <c r="B246" s="105"/>
      <c r="C246" s="75"/>
      <c r="D246" s="229">
        <v>3985327442</v>
      </c>
      <c r="E246" s="230"/>
      <c r="F246" s="229">
        <v>3059807803</v>
      </c>
      <c r="G246" s="114"/>
      <c r="H246" s="229"/>
      <c r="I246" s="229"/>
      <c r="J246" s="114"/>
      <c r="K246" s="114"/>
    </row>
    <row r="247" spans="1:11" ht="17.25">
      <c r="A247" s="75" t="s">
        <v>415</v>
      </c>
      <c r="B247" s="105"/>
      <c r="C247" s="75"/>
      <c r="D247" s="229">
        <v>9736375842</v>
      </c>
      <c r="E247" s="230"/>
      <c r="F247" s="229">
        <v>9162077522</v>
      </c>
      <c r="G247" s="114"/>
      <c r="H247" s="229"/>
      <c r="I247" s="229"/>
      <c r="J247" s="114"/>
      <c r="K247" s="114"/>
    </row>
    <row r="248" spans="1:11" ht="17.25">
      <c r="A248" s="75" t="s">
        <v>416</v>
      </c>
      <c r="B248" s="105"/>
      <c r="C248" s="75"/>
      <c r="D248" s="229">
        <v>0</v>
      </c>
      <c r="E248" s="230"/>
      <c r="F248" s="229">
        <v>0</v>
      </c>
      <c r="G248" s="114"/>
      <c r="H248" s="229"/>
      <c r="I248" s="229"/>
      <c r="J248" s="114"/>
      <c r="K248" s="114"/>
    </row>
    <row r="249" spans="1:11" ht="17.25">
      <c r="A249" s="75" t="s">
        <v>417</v>
      </c>
      <c r="B249" s="105"/>
      <c r="C249" s="75"/>
      <c r="D249" s="229">
        <v>300796722</v>
      </c>
      <c r="E249" s="230"/>
      <c r="F249" s="229">
        <v>140917772</v>
      </c>
      <c r="G249" s="114"/>
      <c r="H249" s="229"/>
      <c r="I249" s="229"/>
      <c r="J249" s="114"/>
      <c r="K249" s="114"/>
    </row>
    <row r="250" spans="1:11" ht="18" thickBot="1">
      <c r="A250" s="173"/>
      <c r="B250" s="173"/>
      <c r="C250" s="80" t="s">
        <v>297</v>
      </c>
      <c r="D250" s="226">
        <f>SUM(D246:D249)</f>
        <v>14022500006</v>
      </c>
      <c r="E250" s="227"/>
      <c r="F250" s="226">
        <f>SUM(F246:F249)</f>
        <v>12362803097</v>
      </c>
      <c r="G250" s="114"/>
      <c r="H250" s="296"/>
      <c r="I250" s="114"/>
      <c r="J250" s="114"/>
      <c r="K250" s="114"/>
    </row>
    <row r="251" spans="1:11" ht="17.25">
      <c r="A251" s="173"/>
      <c r="B251" s="173"/>
      <c r="C251" s="80"/>
      <c r="D251" s="243"/>
      <c r="E251" s="227"/>
      <c r="F251" s="243"/>
      <c r="G251" s="114"/>
      <c r="H251" s="114"/>
      <c r="I251" s="114"/>
      <c r="J251" s="114"/>
      <c r="K251" s="114"/>
    </row>
    <row r="252" spans="1:11" ht="17.25">
      <c r="A252" s="96" t="s">
        <v>418</v>
      </c>
      <c r="B252" s="149"/>
      <c r="C252" s="141"/>
      <c r="D252" s="83" t="s">
        <v>473</v>
      </c>
      <c r="E252" s="231"/>
      <c r="F252" s="83" t="s">
        <v>478</v>
      </c>
      <c r="G252" s="114"/>
      <c r="H252" s="293"/>
      <c r="I252" s="114"/>
      <c r="J252" s="114"/>
      <c r="K252" s="114"/>
    </row>
    <row r="253" spans="1:11" ht="17.25">
      <c r="A253" s="141" t="s">
        <v>451</v>
      </c>
      <c r="B253" s="149"/>
      <c r="C253" s="141"/>
      <c r="D253" s="150">
        <v>1634067520</v>
      </c>
      <c r="E253" s="150"/>
      <c r="F253" s="150">
        <v>455093189</v>
      </c>
      <c r="G253" s="114"/>
      <c r="H253" s="150"/>
      <c r="I253" s="114"/>
      <c r="J253" s="114"/>
      <c r="K253" s="114"/>
    </row>
    <row r="254" spans="1:11" ht="18" thickBot="1">
      <c r="A254" s="149"/>
      <c r="B254" s="149"/>
      <c r="C254" s="80" t="s">
        <v>297</v>
      </c>
      <c r="D254" s="137">
        <f>SUM(D252:D253)</f>
        <v>1634067520</v>
      </c>
      <c r="E254" s="104"/>
      <c r="F254" s="137">
        <f>SUM(F252:F253)</f>
        <v>455093189</v>
      </c>
      <c r="G254" s="114"/>
      <c r="H254" s="114"/>
      <c r="I254" s="114"/>
      <c r="J254" s="114"/>
      <c r="K254" s="114"/>
    </row>
    <row r="255" spans="1:11" ht="17.25">
      <c r="A255" s="149"/>
      <c r="B255" s="149"/>
      <c r="C255" s="141"/>
      <c r="D255" s="150"/>
      <c r="E255" s="150"/>
      <c r="F255" s="161"/>
      <c r="G255" s="114"/>
      <c r="H255" s="114"/>
      <c r="I255" s="114"/>
      <c r="J255" s="114"/>
      <c r="K255" s="114"/>
    </row>
    <row r="256" spans="1:11" ht="17.25">
      <c r="A256" s="96" t="s">
        <v>419</v>
      </c>
      <c r="B256" s="149"/>
      <c r="C256" s="141"/>
      <c r="D256" s="83" t="s">
        <v>473</v>
      </c>
      <c r="E256" s="159"/>
      <c r="F256" s="83" t="s">
        <v>478</v>
      </c>
      <c r="G256" s="114"/>
      <c r="H256" s="114"/>
      <c r="I256" s="114"/>
      <c r="J256" s="114"/>
      <c r="K256" s="114"/>
    </row>
    <row r="257" spans="1:11" ht="17.25">
      <c r="A257" s="75" t="s">
        <v>518</v>
      </c>
      <c r="B257" s="149"/>
      <c r="C257" s="141"/>
      <c r="D257" s="99"/>
      <c r="E257" s="99"/>
      <c r="F257" s="99">
        <v>19585000000</v>
      </c>
      <c r="G257" s="114"/>
      <c r="H257" s="114"/>
      <c r="I257" s="114"/>
      <c r="J257" s="114"/>
      <c r="K257" s="114"/>
    </row>
    <row r="258" spans="1:11" ht="17.25">
      <c r="A258" s="75" t="s">
        <v>519</v>
      </c>
      <c r="B258" s="149"/>
      <c r="C258" s="141"/>
      <c r="D258" s="99"/>
      <c r="E258" s="99"/>
      <c r="F258" s="99">
        <v>236363636</v>
      </c>
      <c r="G258" s="114"/>
      <c r="H258" s="114"/>
      <c r="I258" s="114"/>
      <c r="J258" s="114"/>
      <c r="K258" s="114"/>
    </row>
    <row r="259" spans="1:11" ht="17.25" customHeight="1">
      <c r="A259" s="75" t="s">
        <v>445</v>
      </c>
      <c r="B259" s="149"/>
      <c r="C259" s="141"/>
      <c r="D259" s="99">
        <v>309376997</v>
      </c>
      <c r="E259" s="99"/>
      <c r="F259" s="99"/>
      <c r="G259" s="114"/>
      <c r="H259" s="114"/>
      <c r="I259" s="114"/>
      <c r="J259" s="114"/>
      <c r="K259" s="114"/>
    </row>
    <row r="260" spans="1:11" ht="33.75" customHeight="1">
      <c r="A260" s="380" t="s">
        <v>462</v>
      </c>
      <c r="B260" s="381"/>
      <c r="C260" s="381"/>
      <c r="D260" s="99"/>
      <c r="E260" s="99"/>
      <c r="F260" s="99"/>
      <c r="G260" s="116"/>
      <c r="H260" s="114"/>
      <c r="I260" s="114"/>
      <c r="J260" s="114"/>
      <c r="K260" s="114"/>
    </row>
    <row r="261" spans="1:11" ht="18" customHeight="1">
      <c r="A261" s="75" t="s">
        <v>420</v>
      </c>
      <c r="B261" s="149"/>
      <c r="C261" s="141"/>
      <c r="D261" s="99"/>
      <c r="E261" s="99"/>
      <c r="F261" s="99"/>
      <c r="G261" s="114"/>
      <c r="H261" s="114"/>
      <c r="I261" s="114"/>
      <c r="J261" s="114"/>
      <c r="K261" s="114"/>
    </row>
    <row r="262" spans="1:11" ht="18" thickBot="1">
      <c r="A262" s="75"/>
      <c r="B262" s="149"/>
      <c r="C262" s="80" t="s">
        <v>297</v>
      </c>
      <c r="D262" s="174">
        <f>SUM(D257:D261)</f>
        <v>309376997</v>
      </c>
      <c r="E262" s="99"/>
      <c r="F262" s="174">
        <f>SUM(F257:F261)</f>
        <v>19821363636</v>
      </c>
      <c r="G262" s="114"/>
      <c r="H262" s="114"/>
      <c r="I262" s="114"/>
      <c r="J262" s="114"/>
      <c r="K262" s="114"/>
    </row>
    <row r="263" spans="1:11" ht="17.25">
      <c r="A263" s="75"/>
      <c r="B263" s="149"/>
      <c r="C263" s="277"/>
      <c r="D263" s="99"/>
      <c r="E263" s="99"/>
      <c r="F263" s="99"/>
      <c r="G263" s="114"/>
      <c r="H263" s="114"/>
      <c r="I263" s="114"/>
      <c r="J263" s="114"/>
      <c r="K263" s="114"/>
    </row>
    <row r="264" spans="1:11" ht="17.25">
      <c r="A264" s="96" t="s">
        <v>421</v>
      </c>
      <c r="B264" s="75"/>
      <c r="C264" s="114"/>
      <c r="D264" s="83" t="s">
        <v>473</v>
      </c>
      <c r="E264" s="159"/>
      <c r="F264" s="83" t="s">
        <v>478</v>
      </c>
      <c r="G264" s="114"/>
      <c r="H264" s="342"/>
      <c r="I264" s="114"/>
      <c r="J264" s="114"/>
      <c r="K264" s="114"/>
    </row>
    <row r="265" spans="1:11" ht="17.25">
      <c r="A265" s="75" t="s">
        <v>422</v>
      </c>
      <c r="B265" s="75"/>
      <c r="C265" s="114"/>
      <c r="D265" s="133"/>
      <c r="E265" s="133"/>
      <c r="F265" s="133"/>
      <c r="G265" s="114"/>
      <c r="H265" s="334"/>
      <c r="I265" s="114"/>
      <c r="J265" s="114"/>
      <c r="K265" s="114"/>
    </row>
    <row r="266" spans="1:11" ht="17.25">
      <c r="A266" s="75" t="s">
        <v>423</v>
      </c>
      <c r="B266" s="75"/>
      <c r="C266" s="114"/>
      <c r="D266" s="133"/>
      <c r="E266" s="133"/>
      <c r="F266" s="133"/>
      <c r="G266" s="114"/>
      <c r="H266" s="334"/>
      <c r="I266" s="114"/>
      <c r="J266" s="114"/>
      <c r="K266" s="114"/>
    </row>
    <row r="267" spans="1:11" ht="17.25">
      <c r="A267" s="75" t="s">
        <v>469</v>
      </c>
      <c r="B267" s="75"/>
      <c r="C267" s="114"/>
      <c r="D267" s="133">
        <f>900000*3</f>
        <v>2700000</v>
      </c>
      <c r="E267" s="133"/>
      <c r="F267" s="133">
        <f>900000*3</f>
        <v>2700000</v>
      </c>
      <c r="G267" s="114"/>
      <c r="H267" s="133">
        <f>900000*3</f>
        <v>2700000</v>
      </c>
      <c r="I267" s="114"/>
      <c r="J267" s="114"/>
      <c r="K267" s="114"/>
    </row>
    <row r="268" spans="1:11" ht="17.25">
      <c r="A268" s="75" t="s">
        <v>265</v>
      </c>
      <c r="B268" s="75"/>
      <c r="C268" s="114"/>
      <c r="D268" s="133"/>
      <c r="E268" s="133"/>
      <c r="F268" s="133"/>
      <c r="G268" s="114"/>
      <c r="H268" s="133">
        <v>10000000</v>
      </c>
      <c r="I268" s="114"/>
      <c r="J268" s="114"/>
      <c r="K268" s="114"/>
    </row>
    <row r="269" spans="1:11" ht="18" thickBot="1">
      <c r="A269" s="75"/>
      <c r="B269" s="75"/>
      <c r="C269" s="80" t="s">
        <v>297</v>
      </c>
      <c r="D269" s="131">
        <f>SUM(D265:D268)</f>
        <v>2700000</v>
      </c>
      <c r="E269" s="133"/>
      <c r="F269" s="131">
        <f>SUM(F265:F268)</f>
        <v>2700000</v>
      </c>
      <c r="G269" s="114"/>
      <c r="H269" s="343"/>
      <c r="I269" s="114"/>
      <c r="J269" s="114"/>
      <c r="K269" s="114"/>
    </row>
    <row r="270" spans="1:11" ht="17.25">
      <c r="A270" s="75"/>
      <c r="B270" s="75"/>
      <c r="C270" s="114"/>
      <c r="D270" s="133"/>
      <c r="E270" s="133"/>
      <c r="F270" s="133"/>
      <c r="G270" s="114"/>
      <c r="H270" s="335"/>
      <c r="I270" s="114"/>
      <c r="J270" s="114"/>
      <c r="K270" s="114"/>
    </row>
    <row r="271" spans="1:11" ht="17.25">
      <c r="A271" s="75"/>
      <c r="B271" s="75"/>
      <c r="C271" s="114"/>
      <c r="D271" s="133"/>
      <c r="E271" s="133"/>
      <c r="F271" s="133"/>
      <c r="G271" s="114"/>
      <c r="H271" s="335"/>
      <c r="I271" s="114"/>
      <c r="J271" s="114"/>
      <c r="K271" s="114"/>
    </row>
    <row r="272" spans="1:11" ht="17.25">
      <c r="A272" s="75"/>
      <c r="B272" s="75"/>
      <c r="C272" s="114"/>
      <c r="D272" s="281"/>
      <c r="E272" s="136"/>
      <c r="F272" s="114"/>
      <c r="G272" s="114"/>
      <c r="H272" s="335"/>
      <c r="I272" s="114"/>
      <c r="J272" s="114"/>
      <c r="K272" s="114"/>
    </row>
    <row r="273" spans="1:11" ht="19.5" customHeight="1">
      <c r="A273" s="127" t="s">
        <v>438</v>
      </c>
      <c r="B273" s="175"/>
      <c r="C273" s="96"/>
      <c r="D273" s="83" t="s">
        <v>473</v>
      </c>
      <c r="E273" s="159"/>
      <c r="F273" s="83" t="s">
        <v>478</v>
      </c>
      <c r="G273" s="114"/>
      <c r="H273" s="342"/>
      <c r="I273" s="114"/>
      <c r="J273" s="114"/>
      <c r="K273" s="114"/>
    </row>
    <row r="274" spans="1:11" s="148" customFormat="1" ht="28.5" customHeight="1">
      <c r="A274" s="96" t="s">
        <v>424</v>
      </c>
      <c r="B274" s="96"/>
      <c r="C274" s="120"/>
      <c r="D274" s="232">
        <f>KQHDKD!D28</f>
        <v>3534785704</v>
      </c>
      <c r="E274" s="233"/>
      <c r="F274" s="232">
        <v>15193094770</v>
      </c>
      <c r="G274" s="120"/>
      <c r="H274" s="336"/>
      <c r="I274" s="120"/>
      <c r="J274" s="120"/>
      <c r="K274" s="120"/>
    </row>
    <row r="275" spans="1:11" ht="29.25" customHeight="1">
      <c r="A275" s="371" t="s">
        <v>425</v>
      </c>
      <c r="B275" s="371"/>
      <c r="C275" s="371"/>
      <c r="D275" s="234"/>
      <c r="E275" s="234"/>
      <c r="F275" s="234"/>
      <c r="G275" s="114"/>
      <c r="H275" s="337"/>
      <c r="I275" s="114"/>
      <c r="J275" s="114"/>
      <c r="K275" s="114"/>
    </row>
    <row r="276" spans="1:11" ht="18.75" customHeight="1">
      <c r="A276" s="374" t="s">
        <v>426</v>
      </c>
      <c r="B276" s="375"/>
      <c r="C276" s="114"/>
      <c r="D276" s="235"/>
      <c r="E276" s="234"/>
      <c r="F276" s="116"/>
      <c r="G276" s="114"/>
      <c r="H276" s="338"/>
      <c r="I276" s="114"/>
      <c r="J276" s="114"/>
      <c r="K276" s="114"/>
    </row>
    <row r="277" spans="1:11" ht="18" customHeight="1">
      <c r="A277" s="374" t="s">
        <v>427</v>
      </c>
      <c r="B277" s="375"/>
      <c r="C277" s="114"/>
      <c r="D277" s="224"/>
      <c r="E277" s="234"/>
      <c r="F277" s="140"/>
      <c r="G277" s="114"/>
      <c r="H277" s="339"/>
      <c r="I277" s="114"/>
      <c r="J277" s="114"/>
      <c r="K277" s="114"/>
    </row>
    <row r="278" spans="1:11" s="148" customFormat="1" ht="18" customHeight="1">
      <c r="A278" s="185" t="s">
        <v>428</v>
      </c>
      <c r="B278" s="185"/>
      <c r="C278" s="120"/>
      <c r="D278" s="232">
        <f>D274+D276-D277</f>
        <v>3534785704</v>
      </c>
      <c r="E278" s="232"/>
      <c r="F278" s="290">
        <f>F274+F276-F277</f>
        <v>15193094770</v>
      </c>
      <c r="G278" s="120"/>
      <c r="H278" s="336"/>
      <c r="I278" s="120"/>
      <c r="J278" s="120"/>
      <c r="K278" s="120"/>
    </row>
    <row r="279" spans="1:11" ht="17.25">
      <c r="A279" s="186" t="s">
        <v>429</v>
      </c>
      <c r="B279" s="186"/>
      <c r="C279" s="114"/>
      <c r="D279" s="236">
        <v>0.25</v>
      </c>
      <c r="E279" s="234"/>
      <c r="F279" s="291">
        <v>0.25</v>
      </c>
      <c r="G279" s="114"/>
      <c r="H279" s="340"/>
      <c r="I279" s="114"/>
      <c r="J279" s="114"/>
      <c r="K279" s="114"/>
    </row>
    <row r="280" spans="1:11" s="148" customFormat="1" ht="18.75">
      <c r="A280" s="186" t="s">
        <v>430</v>
      </c>
      <c r="B280" s="186"/>
      <c r="C280" s="114"/>
      <c r="D280" s="235">
        <f>D278*D279</f>
        <v>883696426</v>
      </c>
      <c r="E280" s="234"/>
      <c r="F280" s="116">
        <f>F278*F279</f>
        <v>3798273692.5</v>
      </c>
      <c r="G280" s="120"/>
      <c r="H280" s="338"/>
      <c r="I280" s="120"/>
      <c r="J280" s="120"/>
      <c r="K280" s="120"/>
    </row>
    <row r="281" spans="1:11" s="176" customFormat="1" ht="17.25">
      <c r="A281" s="241" t="s">
        <v>470</v>
      </c>
      <c r="B281" s="242"/>
      <c r="C281" s="139"/>
      <c r="D281" s="278"/>
      <c r="E281" s="237"/>
      <c r="F281" s="292"/>
      <c r="G281" s="139"/>
      <c r="H281" s="341"/>
      <c r="I281" s="139"/>
      <c r="J281" s="139"/>
      <c r="K281" s="139"/>
    </row>
    <row r="282" spans="1:11" ht="21.75" customHeight="1" thickBot="1">
      <c r="A282" s="185" t="s">
        <v>431</v>
      </c>
      <c r="B282" s="186"/>
      <c r="C282" s="114"/>
      <c r="D282" s="238">
        <f>D280-D281</f>
        <v>883696426</v>
      </c>
      <c r="E282" s="238"/>
      <c r="F282" s="238">
        <f>F280-F281</f>
        <v>3798273692.5</v>
      </c>
      <c r="G282" s="114"/>
      <c r="H282" s="344"/>
      <c r="I282" s="114"/>
      <c r="J282" s="114"/>
      <c r="K282" s="114"/>
    </row>
    <row r="283" spans="1:11" ht="17.25">
      <c r="A283" s="96"/>
      <c r="B283" s="75"/>
      <c r="C283" s="114"/>
      <c r="D283" s="177"/>
      <c r="E283" s="114"/>
      <c r="F283" s="114"/>
      <c r="G283" s="114"/>
      <c r="H283" s="75"/>
      <c r="I283" s="114"/>
      <c r="J283" s="114"/>
      <c r="K283" s="114"/>
    </row>
    <row r="284" spans="1:11" ht="17.25">
      <c r="A284" s="96"/>
      <c r="B284" s="75"/>
      <c r="C284" s="114"/>
      <c r="D284" s="177"/>
      <c r="E284" s="114"/>
      <c r="F284" s="114"/>
      <c r="G284" s="114"/>
      <c r="H284" s="114"/>
      <c r="I284" s="114"/>
      <c r="J284" s="114"/>
      <c r="K284" s="114"/>
    </row>
    <row r="285" spans="1:11" ht="17.25">
      <c r="A285" s="169" t="s">
        <v>439</v>
      </c>
      <c r="B285" s="75"/>
      <c r="C285" s="114"/>
      <c r="D285" s="83" t="s">
        <v>473</v>
      </c>
      <c r="E285" s="159"/>
      <c r="F285" s="83" t="s">
        <v>478</v>
      </c>
      <c r="G285" s="114"/>
      <c r="H285" s="114"/>
      <c r="I285" s="114"/>
      <c r="J285" s="114"/>
      <c r="K285" s="114"/>
    </row>
    <row r="286" spans="1:11" ht="17.25">
      <c r="A286" s="75" t="s">
        <v>432</v>
      </c>
      <c r="B286" s="75"/>
      <c r="C286" s="114"/>
      <c r="D286" s="133">
        <v>351193586</v>
      </c>
      <c r="E286" s="114"/>
      <c r="F286" s="133"/>
      <c r="G286" s="114"/>
      <c r="H286" s="114"/>
      <c r="I286" s="114"/>
      <c r="J286" s="114"/>
      <c r="K286" s="114"/>
    </row>
    <row r="287" spans="1:11" ht="17.25">
      <c r="A287" s="75" t="s">
        <v>433</v>
      </c>
      <c r="B287" s="75"/>
      <c r="C287" s="114"/>
      <c r="D287" s="133">
        <f>KQHDKD!D30</f>
        <v>39334588</v>
      </c>
      <c r="E287" s="114"/>
      <c r="F287" s="289"/>
      <c r="G287" s="114"/>
      <c r="H287" s="114"/>
      <c r="I287" s="114"/>
      <c r="J287" s="114"/>
      <c r="K287" s="114"/>
    </row>
    <row r="288" spans="1:11" ht="17.25">
      <c r="A288" s="75" t="s">
        <v>452</v>
      </c>
      <c r="B288" s="75"/>
      <c r="C288" s="114"/>
      <c r="D288" s="279">
        <f>D286*25%</f>
        <v>87798396.5</v>
      </c>
      <c r="E288" s="114"/>
      <c r="F288" s="136">
        <f>F286*25%</f>
        <v>0</v>
      </c>
      <c r="G288" s="275"/>
      <c r="H288" s="114"/>
      <c r="I288" s="114"/>
      <c r="J288" s="114"/>
      <c r="K288" s="114"/>
    </row>
    <row r="289" spans="1:11" ht="17.25">
      <c r="A289" s="75"/>
      <c r="B289" s="75"/>
      <c r="C289" s="114"/>
      <c r="D289" s="177"/>
      <c r="E289" s="275"/>
      <c r="F289" s="114"/>
      <c r="G289" s="114"/>
      <c r="H289" s="114"/>
      <c r="I289" s="114"/>
      <c r="J289" s="114"/>
      <c r="K289" s="114"/>
    </row>
    <row r="290" spans="1:11" ht="17.25">
      <c r="A290" s="96" t="s">
        <v>448</v>
      </c>
      <c r="B290" s="75"/>
      <c r="C290" s="114"/>
      <c r="D290" s="177"/>
      <c r="E290" s="114"/>
      <c r="F290" s="114"/>
      <c r="G290" s="114"/>
      <c r="H290" s="114"/>
      <c r="I290" s="114"/>
      <c r="J290" s="114"/>
      <c r="K290" s="114"/>
    </row>
    <row r="291" spans="1:11" ht="69" customHeight="1">
      <c r="A291" s="382" t="s">
        <v>539</v>
      </c>
      <c r="B291" s="382"/>
      <c r="C291" s="382"/>
      <c r="D291" s="382"/>
      <c r="E291" s="382"/>
      <c r="F291" s="382"/>
      <c r="G291" s="114"/>
      <c r="H291" s="114"/>
      <c r="I291" s="114"/>
      <c r="J291" s="114"/>
      <c r="K291" s="114"/>
    </row>
    <row r="292" spans="1:11" ht="17.25">
      <c r="A292" s="96"/>
      <c r="B292" s="75"/>
      <c r="C292" s="114"/>
      <c r="D292" s="177"/>
      <c r="E292" s="114"/>
      <c r="F292" s="114"/>
      <c r="G292" s="114"/>
      <c r="H292" s="133"/>
      <c r="I292" s="114"/>
      <c r="J292" s="114"/>
      <c r="K292" s="114"/>
    </row>
    <row r="293" spans="1:11" ht="17.25">
      <c r="A293" s="178"/>
      <c r="B293" s="179"/>
      <c r="C293" s="180"/>
      <c r="D293" s="376" t="s">
        <v>532</v>
      </c>
      <c r="E293" s="376"/>
      <c r="F293" s="376"/>
      <c r="G293" s="114"/>
      <c r="H293" s="133"/>
      <c r="I293" s="114"/>
      <c r="J293" s="114"/>
      <c r="K293" s="114"/>
    </row>
    <row r="294" spans="1:11" ht="17.25">
      <c r="A294" s="369" t="s">
        <v>434</v>
      </c>
      <c r="B294" s="369"/>
      <c r="C294" s="114"/>
      <c r="D294" s="369" t="s">
        <v>1</v>
      </c>
      <c r="E294" s="369"/>
      <c r="F294" s="369"/>
      <c r="G294" s="114"/>
      <c r="H294" s="133"/>
      <c r="I294" s="114"/>
      <c r="J294" s="114"/>
      <c r="K294" s="114"/>
    </row>
    <row r="295" spans="1:11" ht="17.25">
      <c r="A295" s="120"/>
      <c r="B295" s="114"/>
      <c r="C295" s="114"/>
      <c r="D295" s="120"/>
      <c r="E295" s="120"/>
      <c r="F295" s="120"/>
      <c r="G295" s="114"/>
      <c r="H295" s="99"/>
      <c r="I295" s="114"/>
      <c r="J295" s="114"/>
      <c r="K295" s="114"/>
    </row>
    <row r="296" spans="1:11" ht="17.25">
      <c r="A296" s="120"/>
      <c r="B296" s="114"/>
      <c r="C296" s="114"/>
      <c r="D296" s="120"/>
      <c r="E296" s="120"/>
      <c r="F296" s="120"/>
      <c r="G296" s="114"/>
      <c r="H296" s="136"/>
      <c r="I296" s="114"/>
      <c r="J296" s="114"/>
      <c r="K296" s="114"/>
    </row>
    <row r="297" spans="1:11" ht="17.25">
      <c r="A297" s="120"/>
      <c r="B297" s="114"/>
      <c r="C297" s="114"/>
      <c r="D297" s="120"/>
      <c r="E297" s="120"/>
      <c r="F297" s="120"/>
      <c r="G297" s="114"/>
      <c r="H297" s="275"/>
      <c r="I297" s="114"/>
      <c r="J297" s="114"/>
      <c r="K297" s="114"/>
    </row>
    <row r="298" spans="1:11" ht="17.25">
      <c r="A298" s="120"/>
      <c r="B298" s="114"/>
      <c r="C298" s="114"/>
      <c r="D298" s="120"/>
      <c r="E298" s="120"/>
      <c r="F298" s="120"/>
      <c r="G298" s="114"/>
      <c r="H298" s="114"/>
      <c r="I298" s="114"/>
      <c r="J298" s="114"/>
      <c r="K298" s="114"/>
    </row>
    <row r="299" spans="1:11" ht="17.25">
      <c r="A299" s="369" t="s">
        <v>435</v>
      </c>
      <c r="B299" s="369"/>
      <c r="C299" s="114"/>
      <c r="D299" s="369" t="s">
        <v>476</v>
      </c>
      <c r="E299" s="369"/>
      <c r="F299" s="369"/>
      <c r="G299" s="114"/>
      <c r="H299" s="114"/>
      <c r="I299" s="114"/>
      <c r="J299" s="114"/>
      <c r="K299" s="114"/>
    </row>
    <row r="300" spans="1:11" ht="17.25">
      <c r="A300" s="75"/>
      <c r="B300" s="114"/>
      <c r="C300" s="114"/>
      <c r="D300" s="114"/>
      <c r="E300" s="114"/>
      <c r="F300" s="114"/>
      <c r="G300" s="114"/>
      <c r="H300" s="114"/>
      <c r="I300" s="114"/>
      <c r="J300" s="114"/>
      <c r="K300" s="114"/>
    </row>
    <row r="301" spans="1:11" ht="17.25">
      <c r="A301" s="75"/>
      <c r="B301" s="75"/>
      <c r="C301" s="114"/>
      <c r="D301" s="114"/>
      <c r="E301" s="114"/>
      <c r="F301" s="114"/>
      <c r="G301" s="114"/>
      <c r="H301" s="114"/>
      <c r="I301" s="114"/>
      <c r="J301" s="114"/>
      <c r="K301" s="114"/>
    </row>
    <row r="302" spans="1:11" ht="17.25">
      <c r="A302" s="75"/>
      <c r="B302" s="75"/>
      <c r="C302" s="114"/>
      <c r="D302" s="114"/>
      <c r="E302" s="114"/>
      <c r="F302" s="114"/>
      <c r="G302" s="114"/>
      <c r="H302" s="114"/>
      <c r="I302" s="114"/>
      <c r="J302" s="114"/>
      <c r="K302" s="114"/>
    </row>
    <row r="303" spans="1:11" ht="17.25">
      <c r="A303" s="75"/>
      <c r="B303" s="75"/>
      <c r="C303" s="114"/>
      <c r="D303" s="114"/>
      <c r="E303" s="114"/>
      <c r="F303" s="114"/>
      <c r="G303" s="114"/>
      <c r="H303" s="114"/>
      <c r="I303" s="114"/>
      <c r="J303" s="114"/>
      <c r="K303" s="114"/>
    </row>
    <row r="304" spans="1:11" ht="17.25">
      <c r="A304" s="75"/>
      <c r="B304" s="75"/>
      <c r="C304" s="114"/>
      <c r="D304" s="114"/>
      <c r="E304" s="114"/>
      <c r="F304" s="114"/>
      <c r="G304" s="114"/>
      <c r="H304" s="114"/>
      <c r="I304" s="114"/>
      <c r="J304" s="114"/>
      <c r="K304" s="114"/>
    </row>
    <row r="305" spans="1:11" ht="17.25">
      <c r="A305" s="75"/>
      <c r="B305" s="75"/>
      <c r="C305" s="114"/>
      <c r="D305" s="114"/>
      <c r="E305" s="114"/>
      <c r="F305" s="114"/>
      <c r="G305" s="114"/>
      <c r="H305" s="114"/>
      <c r="I305" s="114"/>
      <c r="J305" s="114"/>
      <c r="K305" s="114"/>
    </row>
    <row r="306" spans="1:11" ht="17.25">
      <c r="A306" s="75"/>
      <c r="B306" s="75"/>
      <c r="C306" s="114"/>
      <c r="D306" s="114"/>
      <c r="E306" s="114"/>
      <c r="F306" s="114"/>
      <c r="G306" s="114"/>
      <c r="H306" s="114"/>
      <c r="I306" s="114"/>
      <c r="J306" s="114"/>
      <c r="K306" s="114"/>
    </row>
    <row r="307" spans="1:11" ht="17.25">
      <c r="A307" s="75"/>
      <c r="B307" s="75"/>
      <c r="C307" s="114"/>
      <c r="D307" s="114"/>
      <c r="E307" s="114"/>
      <c r="F307" s="114"/>
      <c r="G307" s="114"/>
      <c r="H307" s="114"/>
      <c r="I307" s="114"/>
      <c r="J307" s="114"/>
      <c r="K307" s="114"/>
    </row>
    <row r="308" spans="1:11" ht="17.25">
      <c r="A308" s="75"/>
      <c r="B308" s="75"/>
      <c r="C308" s="114"/>
      <c r="D308" s="114"/>
      <c r="E308" s="114"/>
      <c r="F308" s="114"/>
      <c r="G308" s="114"/>
      <c r="H308" s="114"/>
      <c r="I308" s="114"/>
      <c r="J308" s="114"/>
      <c r="K308" s="114"/>
    </row>
    <row r="309" spans="1:11" ht="17.25">
      <c r="A309" s="75"/>
      <c r="B309" s="75"/>
      <c r="C309" s="114"/>
      <c r="D309" s="114"/>
      <c r="E309" s="114"/>
      <c r="F309" s="114"/>
      <c r="G309" s="114"/>
      <c r="H309" s="114"/>
      <c r="I309" s="114"/>
      <c r="J309" s="114"/>
      <c r="K309" s="114"/>
    </row>
    <row r="310" spans="1:11" ht="17.25">
      <c r="A310" s="75"/>
      <c r="B310" s="75"/>
      <c r="C310" s="114"/>
      <c r="D310" s="114"/>
      <c r="E310" s="114"/>
      <c r="F310" s="114"/>
      <c r="G310" s="114"/>
      <c r="H310" s="114"/>
      <c r="I310" s="114"/>
      <c r="J310" s="114"/>
      <c r="K310" s="114"/>
    </row>
    <row r="311" spans="1:11" ht="17.25">
      <c r="A311" s="75"/>
      <c r="B311" s="75"/>
      <c r="C311" s="114"/>
      <c r="D311" s="114"/>
      <c r="E311" s="114"/>
      <c r="F311" s="114"/>
      <c r="G311" s="114"/>
      <c r="H311" s="114"/>
      <c r="I311" s="114"/>
      <c r="J311" s="114"/>
      <c r="K311" s="114"/>
    </row>
    <row r="312" spans="1:11" ht="17.25">
      <c r="A312" s="75"/>
      <c r="B312" s="75"/>
      <c r="C312" s="114"/>
      <c r="D312" s="114"/>
      <c r="E312" s="114"/>
      <c r="F312" s="114"/>
      <c r="G312" s="114"/>
      <c r="H312" s="114"/>
      <c r="I312" s="114"/>
      <c r="J312" s="114"/>
      <c r="K312" s="114"/>
    </row>
    <row r="313" spans="1:11" ht="17.25">
      <c r="A313" s="75"/>
      <c r="B313" s="75"/>
      <c r="C313" s="114"/>
      <c r="D313" s="114"/>
      <c r="E313" s="114"/>
      <c r="F313" s="114"/>
      <c r="G313" s="114"/>
      <c r="H313" s="114"/>
      <c r="I313" s="114"/>
      <c r="J313" s="114"/>
      <c r="K313" s="114"/>
    </row>
    <row r="314" spans="1:11" ht="17.25">
      <c r="A314" s="75"/>
      <c r="B314" s="75"/>
      <c r="C314" s="114"/>
      <c r="D314" s="114"/>
      <c r="E314" s="114"/>
      <c r="F314" s="114"/>
      <c r="G314" s="114"/>
      <c r="H314" s="114"/>
      <c r="I314" s="114"/>
      <c r="J314" s="114"/>
      <c r="K314" s="114"/>
    </row>
    <row r="315" spans="1:11" ht="17.25">
      <c r="A315" s="75"/>
      <c r="B315" s="75"/>
      <c r="C315" s="114"/>
      <c r="D315" s="114"/>
      <c r="E315" s="114"/>
      <c r="F315" s="114"/>
      <c r="G315" s="114"/>
      <c r="H315" s="114"/>
      <c r="I315" s="114"/>
      <c r="J315" s="114"/>
      <c r="K315" s="114"/>
    </row>
  </sheetData>
  <mergeCells count="57">
    <mergeCell ref="A14:B14"/>
    <mergeCell ref="E1:F1"/>
    <mergeCell ref="A3:F3"/>
    <mergeCell ref="A4:F4"/>
    <mergeCell ref="A12:C12"/>
    <mergeCell ref="A19:C19"/>
    <mergeCell ref="A22:C22"/>
    <mergeCell ref="A46:C46"/>
    <mergeCell ref="A52:A53"/>
    <mergeCell ref="B52:B53"/>
    <mergeCell ref="C52:C53"/>
    <mergeCell ref="A70:F70"/>
    <mergeCell ref="A71:F71"/>
    <mergeCell ref="A74:A75"/>
    <mergeCell ref="C74:C75"/>
    <mergeCell ref="D74:D75"/>
    <mergeCell ref="E74:E75"/>
    <mergeCell ref="F74:F75"/>
    <mergeCell ref="D52:D53"/>
    <mergeCell ref="E52:E53"/>
    <mergeCell ref="F52:F53"/>
    <mergeCell ref="A69:F69"/>
    <mergeCell ref="A94:C94"/>
    <mergeCell ref="A91:F91"/>
    <mergeCell ref="A90:F90"/>
    <mergeCell ref="A93:C93"/>
    <mergeCell ref="A136:C136"/>
    <mergeCell ref="A137:C137"/>
    <mergeCell ref="A95:C95"/>
    <mergeCell ref="A138:C138"/>
    <mergeCell ref="A139:C139"/>
    <mergeCell ref="A147:F147"/>
    <mergeCell ref="A149:F149"/>
    <mergeCell ref="A151:F151"/>
    <mergeCell ref="A154:F154"/>
    <mergeCell ref="A155:F155"/>
    <mergeCell ref="A156:F156"/>
    <mergeCell ref="A168:C169"/>
    <mergeCell ref="D168:D169"/>
    <mergeCell ref="E168:E169"/>
    <mergeCell ref="F168:F169"/>
    <mergeCell ref="A277:B277"/>
    <mergeCell ref="D293:F293"/>
    <mergeCell ref="C198:D198"/>
    <mergeCell ref="E198:F198"/>
    <mergeCell ref="A260:C260"/>
    <mergeCell ref="A291:F291"/>
    <mergeCell ref="D294:F294"/>
    <mergeCell ref="D299:F299"/>
    <mergeCell ref="A27:C27"/>
    <mergeCell ref="A299:B299"/>
    <mergeCell ref="A294:B294"/>
    <mergeCell ref="A275:C275"/>
    <mergeCell ref="A202:B202"/>
    <mergeCell ref="A201:B201"/>
    <mergeCell ref="A203:B203"/>
    <mergeCell ref="A276:B276"/>
  </mergeCells>
  <printOptions horizontalCentered="1"/>
  <pageMargins left="0.5" right="0" top="0.5" bottom="0.5" header="0.5" footer="0.5"/>
  <pageSetup firstPageNumber="6" useFirstPageNumber="1" horizontalDpi="300" verticalDpi="300" orientation="portrait" paperSize="9"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2:K43"/>
  <sheetViews>
    <sheetView tabSelected="1" workbookViewId="0" topLeftCell="A1">
      <selection activeCell="D13" sqref="D13"/>
    </sheetView>
  </sheetViews>
  <sheetFormatPr defaultColWidth="9.00390625" defaultRowHeight="12.75"/>
  <cols>
    <col min="1" max="1" width="37.75390625" style="251" customWidth="1"/>
    <col min="2" max="2" width="4.875" style="251" customWidth="1"/>
    <col min="3" max="3" width="6.375" style="251" customWidth="1"/>
    <col min="4" max="5" width="14.625" style="252" customWidth="1"/>
    <col min="6" max="6" width="13.375" style="251" customWidth="1"/>
    <col min="7" max="7" width="13.75390625" style="251" customWidth="1"/>
    <col min="8" max="8" width="16.00390625" style="251" bestFit="1" customWidth="1"/>
    <col min="9" max="9" width="16.00390625" style="251" customWidth="1"/>
    <col min="10" max="10" width="13.375" style="251" customWidth="1"/>
    <col min="11" max="16384" width="9.125" style="251" customWidth="1"/>
  </cols>
  <sheetData>
    <row r="2" spans="1:6" ht="15">
      <c r="A2" s="249" t="s">
        <v>181</v>
      </c>
      <c r="D2" s="406" t="s">
        <v>522</v>
      </c>
      <c r="E2" s="406"/>
      <c r="F2" s="406"/>
    </row>
    <row r="3" ht="14.25">
      <c r="A3" s="249" t="s">
        <v>196</v>
      </c>
    </row>
    <row r="4" spans="1:10" ht="15" customHeight="1">
      <c r="A4" s="249"/>
      <c r="B4" s="250"/>
      <c r="C4" s="407" t="s">
        <v>458</v>
      </c>
      <c r="D4" s="407"/>
      <c r="E4" s="407"/>
      <c r="F4" s="407"/>
      <c r="G4" s="407"/>
      <c r="H4" s="250"/>
      <c r="I4" s="250"/>
      <c r="J4" s="250"/>
    </row>
    <row r="5" spans="1:10" ht="15" customHeight="1">
      <c r="A5" s="249"/>
      <c r="B5" s="250"/>
      <c r="C5" s="407" t="s">
        <v>192</v>
      </c>
      <c r="D5" s="407"/>
      <c r="E5" s="407"/>
      <c r="F5" s="407"/>
      <c r="G5" s="407"/>
      <c r="H5" s="250"/>
      <c r="I5" s="250"/>
      <c r="J5" s="250"/>
    </row>
    <row r="6" spans="1:10" ht="14.25" customHeight="1">
      <c r="A6" s="250"/>
      <c r="B6" s="250"/>
      <c r="C6" s="407" t="s">
        <v>183</v>
      </c>
      <c r="D6" s="407"/>
      <c r="E6" s="407"/>
      <c r="F6" s="407"/>
      <c r="G6" s="407"/>
      <c r="H6" s="250"/>
      <c r="I6" s="250"/>
      <c r="J6" s="250"/>
    </row>
    <row r="7" spans="1:10" ht="12.75">
      <c r="A7" s="250"/>
      <c r="B7" s="250"/>
      <c r="C7" s="250"/>
      <c r="F7" s="250"/>
      <c r="G7" s="250"/>
      <c r="H7" s="250"/>
      <c r="I7" s="250"/>
      <c r="J7" s="250"/>
    </row>
    <row r="8" spans="1:10" ht="28.5" customHeight="1">
      <c r="A8" s="411" t="s">
        <v>67</v>
      </c>
      <c r="B8" s="411"/>
      <c r="C8" s="411"/>
      <c r="D8" s="411"/>
      <c r="E8" s="411"/>
      <c r="F8" s="411"/>
      <c r="G8" s="411"/>
      <c r="H8" s="250"/>
      <c r="I8" s="250"/>
      <c r="J8" s="250"/>
    </row>
    <row r="9" spans="1:10" ht="22.5">
      <c r="A9" s="412" t="s">
        <v>523</v>
      </c>
      <c r="B9" s="412"/>
      <c r="C9" s="412"/>
      <c r="D9" s="412"/>
      <c r="E9" s="412"/>
      <c r="F9" s="412"/>
      <c r="G9" s="412"/>
      <c r="H9" s="250"/>
      <c r="I9" s="250"/>
      <c r="J9" s="250"/>
    </row>
    <row r="10" spans="1:10" ht="13.5">
      <c r="A10" s="250"/>
      <c r="B10" s="250"/>
      <c r="C10" s="250"/>
      <c r="D10" s="302"/>
      <c r="E10" s="302"/>
      <c r="F10" s="413" t="s">
        <v>193</v>
      </c>
      <c r="G10" s="413"/>
      <c r="H10" s="250"/>
      <c r="I10" s="250"/>
      <c r="J10" s="250"/>
    </row>
    <row r="11" spans="1:10" ht="17.25" customHeight="1">
      <c r="A11" s="414" t="s">
        <v>68</v>
      </c>
      <c r="B11" s="416" t="s">
        <v>506</v>
      </c>
      <c r="C11" s="416" t="s">
        <v>507</v>
      </c>
      <c r="D11" s="417" t="s">
        <v>508</v>
      </c>
      <c r="E11" s="418"/>
      <c r="F11" s="404" t="s">
        <v>509</v>
      </c>
      <c r="G11" s="405"/>
      <c r="H11" s="250"/>
      <c r="I11" s="250"/>
      <c r="J11" s="250"/>
    </row>
    <row r="12" spans="1:10" ht="17.25" customHeight="1">
      <c r="A12" s="415"/>
      <c r="B12" s="415"/>
      <c r="C12" s="415"/>
      <c r="D12" s="300" t="s">
        <v>527</v>
      </c>
      <c r="E12" s="301" t="s">
        <v>453</v>
      </c>
      <c r="F12" s="300" t="s">
        <v>527</v>
      </c>
      <c r="G12" s="301" t="s">
        <v>453</v>
      </c>
      <c r="H12" s="250"/>
      <c r="I12" s="250"/>
      <c r="J12" s="250"/>
    </row>
    <row r="13" spans="1:10" ht="19.5" customHeight="1">
      <c r="A13" s="303"/>
      <c r="B13" s="303"/>
      <c r="C13" s="303"/>
      <c r="D13" s="303"/>
      <c r="E13" s="303"/>
      <c r="F13" s="304"/>
      <c r="G13" s="305"/>
      <c r="H13" s="250"/>
      <c r="I13" s="250"/>
      <c r="J13" s="250"/>
    </row>
    <row r="14" spans="1:10" ht="19.5" customHeight="1">
      <c r="A14" s="268" t="s">
        <v>69</v>
      </c>
      <c r="B14" s="267" t="s">
        <v>104</v>
      </c>
      <c r="C14" s="266" t="s">
        <v>170</v>
      </c>
      <c r="D14" s="267">
        <v>18610493447</v>
      </c>
      <c r="E14" s="267">
        <v>66612580085</v>
      </c>
      <c r="F14" s="268">
        <v>19074379167</v>
      </c>
      <c r="G14" s="268">
        <v>72147876763</v>
      </c>
      <c r="H14" s="250"/>
      <c r="I14" s="250"/>
      <c r="J14" s="250"/>
    </row>
    <row r="15" spans="1:10" ht="19.5" customHeight="1">
      <c r="A15" s="268" t="s">
        <v>169</v>
      </c>
      <c r="B15" s="267" t="s">
        <v>171</v>
      </c>
      <c r="C15" s="266"/>
      <c r="D15" s="268">
        <v>0</v>
      </c>
      <c r="E15" s="268">
        <v>0</v>
      </c>
      <c r="F15" s="268">
        <v>0</v>
      </c>
      <c r="G15" s="268">
        <v>0</v>
      </c>
      <c r="H15" s="250"/>
      <c r="I15" s="250"/>
      <c r="J15" s="250"/>
    </row>
    <row r="16" spans="1:10" ht="19.5" customHeight="1">
      <c r="A16" s="268" t="s">
        <v>197</v>
      </c>
      <c r="B16" s="267" t="s">
        <v>105</v>
      </c>
      <c r="C16" s="266"/>
      <c r="D16" s="268">
        <f>D14-D15</f>
        <v>18610493447</v>
      </c>
      <c r="E16" s="268">
        <f>E14-E15</f>
        <v>66612580085</v>
      </c>
      <c r="F16" s="267">
        <v>19074379167</v>
      </c>
      <c r="G16" s="268">
        <v>72147876763</v>
      </c>
      <c r="H16" s="250"/>
      <c r="I16" s="250"/>
      <c r="J16" s="250"/>
    </row>
    <row r="17" spans="1:10" ht="19.5" customHeight="1">
      <c r="A17" s="268" t="s">
        <v>70</v>
      </c>
      <c r="B17" s="267" t="s">
        <v>106</v>
      </c>
      <c r="C17" s="266" t="s">
        <v>172</v>
      </c>
      <c r="D17" s="266">
        <v>14022500006</v>
      </c>
      <c r="E17" s="266">
        <v>51036308489</v>
      </c>
      <c r="F17" s="266">
        <v>15409347017</v>
      </c>
      <c r="G17" s="269">
        <v>57706196503</v>
      </c>
      <c r="H17" s="250"/>
      <c r="I17" s="306"/>
      <c r="J17" s="250"/>
    </row>
    <row r="18" spans="1:10" ht="19.5" customHeight="1">
      <c r="A18" s="268" t="s">
        <v>198</v>
      </c>
      <c r="B18" s="267" t="s">
        <v>107</v>
      </c>
      <c r="C18" s="266"/>
      <c r="D18" s="268">
        <f>D16-D17</f>
        <v>4587993441</v>
      </c>
      <c r="E18" s="268">
        <f>E16-E17</f>
        <v>15576271596</v>
      </c>
      <c r="F18" s="267">
        <v>3665032150</v>
      </c>
      <c r="G18" s="268">
        <v>14441680260</v>
      </c>
      <c r="H18" s="250"/>
      <c r="I18" s="250"/>
      <c r="J18" s="250"/>
    </row>
    <row r="19" spans="1:10" ht="19.5" customHeight="1">
      <c r="A19" s="268" t="s">
        <v>71</v>
      </c>
      <c r="B19" s="267" t="s">
        <v>108</v>
      </c>
      <c r="C19" s="266" t="s">
        <v>174</v>
      </c>
      <c r="D19" s="266">
        <v>1634067520</v>
      </c>
      <c r="E19" s="266">
        <v>2992632627</v>
      </c>
      <c r="F19" s="269">
        <v>417334676</v>
      </c>
      <c r="G19" s="269">
        <v>1104242811</v>
      </c>
      <c r="H19" s="250"/>
      <c r="I19" s="250"/>
      <c r="J19" s="250"/>
    </row>
    <row r="20" spans="1:10" ht="19.5" customHeight="1">
      <c r="A20" s="268" t="s">
        <v>72</v>
      </c>
      <c r="B20" s="267" t="s">
        <v>109</v>
      </c>
      <c r="C20" s="266" t="s">
        <v>173</v>
      </c>
      <c r="D20" s="269">
        <v>43028800</v>
      </c>
      <c r="E20" s="269">
        <v>65224800</v>
      </c>
      <c r="F20" s="269"/>
      <c r="G20" s="269"/>
      <c r="H20" s="250"/>
      <c r="I20" s="250"/>
      <c r="J20" s="250"/>
    </row>
    <row r="21" spans="1:10" ht="19.5" customHeight="1">
      <c r="A21" s="268" t="s">
        <v>73</v>
      </c>
      <c r="B21" s="266" t="s">
        <v>110</v>
      </c>
      <c r="C21" s="266"/>
      <c r="D21" s="268"/>
      <c r="E21" s="268"/>
      <c r="F21" s="268"/>
      <c r="G21" s="269"/>
      <c r="H21" s="250"/>
      <c r="I21" s="250"/>
      <c r="J21" s="250"/>
    </row>
    <row r="22" spans="1:10" ht="19.5" customHeight="1">
      <c r="A22" s="268" t="s">
        <v>74</v>
      </c>
      <c r="B22" s="267" t="s">
        <v>111</v>
      </c>
      <c r="C22" s="266"/>
      <c r="D22" s="266">
        <v>2001609771</v>
      </c>
      <c r="E22" s="266">
        <v>4044311552</v>
      </c>
      <c r="F22" s="307">
        <v>295434061</v>
      </c>
      <c r="G22" s="269">
        <v>832302683</v>
      </c>
      <c r="H22" s="250"/>
      <c r="I22" s="250"/>
      <c r="J22" s="250"/>
    </row>
    <row r="23" spans="1:10" ht="19.5" customHeight="1">
      <c r="A23" s="268" t="s">
        <v>75</v>
      </c>
      <c r="B23" s="267" t="s">
        <v>112</v>
      </c>
      <c r="C23" s="266"/>
      <c r="D23" s="266">
        <v>952013683</v>
      </c>
      <c r="E23" s="266">
        <v>2128450546</v>
      </c>
      <c r="F23" s="307">
        <v>739067402</v>
      </c>
      <c r="G23" s="269">
        <v>1831573182</v>
      </c>
      <c r="H23" s="250"/>
      <c r="I23" s="250"/>
      <c r="J23" s="250"/>
    </row>
    <row r="24" spans="1:10" ht="19.5" customHeight="1">
      <c r="A24" s="270" t="s">
        <v>199</v>
      </c>
      <c r="B24" s="267" t="s">
        <v>113</v>
      </c>
      <c r="C24" s="266"/>
      <c r="D24" s="268">
        <f>D18+D19-D20-D22-D23</f>
        <v>3225408707</v>
      </c>
      <c r="E24" s="268">
        <f>E18+E19-E20-E22-E23</f>
        <v>12330917325</v>
      </c>
      <c r="F24" s="267">
        <v>3047865363</v>
      </c>
      <c r="G24" s="268">
        <v>12882047206</v>
      </c>
      <c r="H24" s="250"/>
      <c r="I24" s="250"/>
      <c r="J24" s="250"/>
    </row>
    <row r="25" spans="1:10" ht="19.5" customHeight="1">
      <c r="A25" s="268" t="s">
        <v>76</v>
      </c>
      <c r="B25" s="267" t="s">
        <v>114</v>
      </c>
      <c r="C25" s="266"/>
      <c r="D25" s="266">
        <v>309376997</v>
      </c>
      <c r="E25" s="266">
        <v>20130740633</v>
      </c>
      <c r="F25" s="307">
        <v>666288721</v>
      </c>
      <c r="G25" s="269">
        <v>761716652</v>
      </c>
      <c r="H25" s="250"/>
      <c r="I25" s="250"/>
      <c r="J25" s="250"/>
    </row>
    <row r="26" spans="1:10" ht="19.5" customHeight="1">
      <c r="A26" s="268" t="s">
        <v>77</v>
      </c>
      <c r="B26" s="267" t="s">
        <v>115</v>
      </c>
      <c r="C26" s="266"/>
      <c r="D26" s="266"/>
      <c r="E26" s="266">
        <v>8015170266</v>
      </c>
      <c r="F26" s="307">
        <v>51356928</v>
      </c>
      <c r="G26" s="269">
        <v>275514121</v>
      </c>
      <c r="H26" s="250"/>
      <c r="I26" s="250"/>
      <c r="J26" s="250"/>
    </row>
    <row r="27" spans="1:10" ht="19.5" customHeight="1">
      <c r="A27" s="268" t="s">
        <v>459</v>
      </c>
      <c r="B27" s="267" t="s">
        <v>116</v>
      </c>
      <c r="C27" s="266"/>
      <c r="D27" s="268">
        <f>D25-D26</f>
        <v>309376997</v>
      </c>
      <c r="E27" s="268">
        <f>E25-E26</f>
        <v>12115570367</v>
      </c>
      <c r="F27" s="267">
        <v>614931793</v>
      </c>
      <c r="G27" s="268">
        <v>486202531</v>
      </c>
      <c r="H27" s="250"/>
      <c r="I27" s="250"/>
      <c r="J27" s="250"/>
    </row>
    <row r="28" spans="1:10" ht="19.5" customHeight="1">
      <c r="A28" s="268" t="s">
        <v>200</v>
      </c>
      <c r="B28" s="267" t="s">
        <v>117</v>
      </c>
      <c r="C28" s="266"/>
      <c r="D28" s="268">
        <f>D24+D27</f>
        <v>3534785704</v>
      </c>
      <c r="E28" s="268">
        <f>E24+E27</f>
        <v>24446487692</v>
      </c>
      <c r="F28" s="267">
        <v>3662797156</v>
      </c>
      <c r="G28" s="268">
        <v>13368249737</v>
      </c>
      <c r="H28" s="250"/>
      <c r="I28" s="253"/>
      <c r="J28" s="308"/>
    </row>
    <row r="29" spans="1:10" ht="19.5" customHeight="1">
      <c r="A29" s="268" t="s">
        <v>175</v>
      </c>
      <c r="B29" s="267" t="s">
        <v>118</v>
      </c>
      <c r="C29" s="266" t="s">
        <v>179</v>
      </c>
      <c r="D29" s="269">
        <f>D28*25%-43790588</f>
        <v>839905838</v>
      </c>
      <c r="E29" s="269">
        <f>E28*25%-43790588</f>
        <v>6067831335</v>
      </c>
      <c r="F29" s="266">
        <v>675783173</v>
      </c>
      <c r="G29" s="269">
        <v>2374237374.975</v>
      </c>
      <c r="H29" s="250"/>
      <c r="I29" s="250"/>
      <c r="J29" s="250"/>
    </row>
    <row r="30" spans="1:10" ht="19.5" customHeight="1">
      <c r="A30" s="268" t="s">
        <v>176</v>
      </c>
      <c r="B30" s="267" t="s">
        <v>178</v>
      </c>
      <c r="C30" s="266" t="s">
        <v>179</v>
      </c>
      <c r="D30" s="268">
        <v>39334588</v>
      </c>
      <c r="E30" s="268">
        <v>39334588</v>
      </c>
      <c r="F30" s="268">
        <v>-64579948</v>
      </c>
      <c r="G30" s="269">
        <v>-64579948</v>
      </c>
      <c r="H30" s="308"/>
      <c r="I30" s="306"/>
      <c r="J30" s="250"/>
    </row>
    <row r="31" spans="1:10" ht="19.5" customHeight="1">
      <c r="A31" s="268" t="s">
        <v>201</v>
      </c>
      <c r="B31" s="267" t="s">
        <v>119</v>
      </c>
      <c r="C31" s="266"/>
      <c r="D31" s="268">
        <f>D28-D29-D30</f>
        <v>2655545278</v>
      </c>
      <c r="E31" s="268">
        <f>E28-E29-E30</f>
        <v>18339321769</v>
      </c>
      <c r="F31" s="267">
        <v>3051593931</v>
      </c>
      <c r="G31" s="268">
        <v>11058592310</v>
      </c>
      <c r="H31" s="346"/>
      <c r="I31" s="253"/>
      <c r="J31" s="308"/>
    </row>
    <row r="32" spans="1:11" ht="19.5" customHeight="1">
      <c r="A32" s="268" t="s">
        <v>177</v>
      </c>
      <c r="B32" s="271">
        <v>70</v>
      </c>
      <c r="C32" s="269"/>
      <c r="D32" s="269">
        <f>D31/(1510145-14100)</f>
        <v>1775.043717267863</v>
      </c>
      <c r="E32" s="269">
        <f>E31/((1510145+1496045)/2)</f>
        <v>12201.039700750784</v>
      </c>
      <c r="F32" s="269">
        <v>2020.7290895907347</v>
      </c>
      <c r="G32" s="309">
        <v>7322.86787694228</v>
      </c>
      <c r="H32" s="306"/>
      <c r="I32" s="346"/>
      <c r="J32" s="347"/>
      <c r="K32" s="348"/>
    </row>
    <row r="33" spans="1:11" ht="19.5" customHeight="1">
      <c r="A33" s="272"/>
      <c r="B33" s="273"/>
      <c r="C33" s="272"/>
      <c r="D33" s="272"/>
      <c r="E33" s="272"/>
      <c r="F33" s="272"/>
      <c r="G33" s="310"/>
      <c r="H33" s="250"/>
      <c r="I33" s="312"/>
      <c r="J33" s="347"/>
      <c r="K33" s="348"/>
    </row>
    <row r="34" spans="1:10" ht="12.75">
      <c r="A34" s="253"/>
      <c r="B34" s="254"/>
      <c r="C34" s="253"/>
      <c r="D34" s="253"/>
      <c r="E34" s="253"/>
      <c r="F34" s="253"/>
      <c r="G34" s="250"/>
      <c r="H34" s="311"/>
      <c r="I34" s="250"/>
      <c r="J34" s="250"/>
    </row>
    <row r="35" spans="1:10" ht="15.75">
      <c r="A35" s="253"/>
      <c r="B35" s="253"/>
      <c r="C35" s="253"/>
      <c r="D35" s="408" t="s">
        <v>526</v>
      </c>
      <c r="E35" s="408"/>
      <c r="F35" s="408"/>
      <c r="G35" s="408"/>
      <c r="H35" s="253"/>
      <c r="I35" s="345" t="s">
        <v>533</v>
      </c>
      <c r="J35" s="250"/>
    </row>
    <row r="36" spans="1:10" s="255" customFormat="1" ht="15.75">
      <c r="A36" s="256" t="s">
        <v>182</v>
      </c>
      <c r="B36" s="256"/>
      <c r="C36" s="256"/>
      <c r="D36" s="409" t="s">
        <v>195</v>
      </c>
      <c r="E36" s="409"/>
      <c r="F36" s="409"/>
      <c r="G36" s="409"/>
      <c r="H36" s="312"/>
      <c r="I36" s="351">
        <v>1510145</v>
      </c>
      <c r="J36" s="2" t="s">
        <v>534</v>
      </c>
    </row>
    <row r="37" spans="1:10" s="255" customFormat="1" ht="15.75">
      <c r="A37" s="256"/>
      <c r="B37" s="256"/>
      <c r="C37" s="256"/>
      <c r="D37" s="256"/>
      <c r="E37" s="256"/>
      <c r="F37" s="256"/>
      <c r="G37" s="27"/>
      <c r="H37" s="27"/>
      <c r="I37" s="351">
        <f>I36-14100</f>
        <v>1496045</v>
      </c>
      <c r="J37" s="2" t="s">
        <v>535</v>
      </c>
    </row>
    <row r="38" spans="1:10" s="255" customFormat="1" ht="15.75">
      <c r="A38" s="256"/>
      <c r="B38" s="256"/>
      <c r="C38" s="256"/>
      <c r="D38" s="256"/>
      <c r="E38" s="256"/>
      <c r="F38" s="256"/>
      <c r="G38" s="27"/>
      <c r="H38" s="27"/>
      <c r="I38" s="351">
        <f>(I36+I37)/2</f>
        <v>1503095</v>
      </c>
      <c r="J38" s="2" t="s">
        <v>536</v>
      </c>
    </row>
    <row r="39" spans="1:10" s="255" customFormat="1" ht="15.75">
      <c r="A39" s="256"/>
      <c r="B39" s="256"/>
      <c r="C39" s="256"/>
      <c r="D39" s="256"/>
      <c r="E39" s="256"/>
      <c r="F39" s="256"/>
      <c r="G39" s="27"/>
      <c r="H39" s="27"/>
      <c r="I39" s="27"/>
      <c r="J39" s="27"/>
    </row>
    <row r="40" spans="1:10" s="255" customFormat="1" ht="15.75">
      <c r="A40" s="256"/>
      <c r="B40" s="256"/>
      <c r="C40" s="256"/>
      <c r="D40" s="256"/>
      <c r="E40" s="256"/>
      <c r="F40" s="256"/>
      <c r="G40" s="27"/>
      <c r="H40" s="27"/>
      <c r="I40" s="27"/>
      <c r="J40" s="27"/>
    </row>
    <row r="41" spans="1:10" s="255" customFormat="1" ht="15.75">
      <c r="A41" s="256"/>
      <c r="B41" s="256"/>
      <c r="C41" s="256"/>
      <c r="D41" s="256"/>
      <c r="E41" s="256"/>
      <c r="F41" s="256"/>
      <c r="G41" s="27"/>
      <c r="H41" s="27"/>
      <c r="I41" s="27"/>
      <c r="J41" s="27"/>
    </row>
    <row r="42" spans="1:7" s="255" customFormat="1" ht="15.75">
      <c r="A42" s="26" t="s">
        <v>189</v>
      </c>
      <c r="B42" s="28"/>
      <c r="C42" s="28"/>
      <c r="D42" s="410" t="s">
        <v>476</v>
      </c>
      <c r="E42" s="410"/>
      <c r="F42" s="410"/>
      <c r="G42" s="410"/>
    </row>
    <row r="43" spans="1:10" ht="14.25">
      <c r="A43" s="313"/>
      <c r="B43" s="313"/>
      <c r="C43" s="313"/>
      <c r="D43" s="313"/>
      <c r="E43" s="313"/>
      <c r="F43" s="313"/>
      <c r="G43" s="250"/>
      <c r="H43" s="250"/>
      <c r="I43" s="250"/>
      <c r="J43" s="250"/>
    </row>
  </sheetData>
  <mergeCells count="15">
    <mergeCell ref="D35:G35"/>
    <mergeCell ref="D36:G36"/>
    <mergeCell ref="D42:G42"/>
    <mergeCell ref="A8:G8"/>
    <mergeCell ref="A9:G9"/>
    <mergeCell ref="F10:G10"/>
    <mergeCell ref="A11:A12"/>
    <mergeCell ref="B11:B12"/>
    <mergeCell ref="C11:C12"/>
    <mergeCell ref="D11:E11"/>
    <mergeCell ref="F11:G11"/>
    <mergeCell ref="D2:F2"/>
    <mergeCell ref="C4:G4"/>
    <mergeCell ref="C5:G5"/>
    <mergeCell ref="C6:G6"/>
  </mergeCells>
  <printOptions horizontalCentered="1"/>
  <pageMargins left="0" right="0" top="0.25" bottom="0" header="0.511811023622047" footer="0.51181102362204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97"/>
  <sheetViews>
    <sheetView workbookViewId="0" topLeftCell="A54">
      <selection activeCell="B47" sqref="B47"/>
    </sheetView>
  </sheetViews>
  <sheetFormatPr defaultColWidth="9.00390625" defaultRowHeight="12.75"/>
  <cols>
    <col min="1" max="1" width="5.75390625" style="0" customWidth="1"/>
    <col min="2" max="2" width="41.75390625" style="0" customWidth="1"/>
    <col min="3" max="3" width="20.125" style="0" customWidth="1"/>
    <col min="4" max="4" width="19.875" style="0" customWidth="1"/>
    <col min="5" max="5" width="1.75390625" style="0" customWidth="1"/>
  </cols>
  <sheetData>
    <row r="1" spans="1:5" ht="22.5">
      <c r="A1" s="412" t="s">
        <v>205</v>
      </c>
      <c r="B1" s="412"/>
      <c r="C1" s="412"/>
      <c r="D1" s="412"/>
      <c r="E1" s="39"/>
    </row>
    <row r="2" spans="1:5" ht="17.25">
      <c r="A2" s="39"/>
      <c r="B2" s="39"/>
      <c r="C2" s="39"/>
      <c r="D2" s="39"/>
      <c r="E2" s="39"/>
    </row>
    <row r="3" spans="1:5" ht="24.75" customHeight="1">
      <c r="A3" s="412" t="s">
        <v>529</v>
      </c>
      <c r="B3" s="412"/>
      <c r="C3" s="412"/>
      <c r="D3" s="412"/>
      <c r="E3" s="27"/>
    </row>
    <row r="4" spans="1:5" ht="13.5" customHeight="1">
      <c r="A4" s="260"/>
      <c r="B4" s="260"/>
      <c r="C4" s="260"/>
      <c r="D4" s="260"/>
      <c r="E4" s="27"/>
    </row>
    <row r="5" spans="1:5" ht="20.25">
      <c r="A5" s="420" t="s">
        <v>206</v>
      </c>
      <c r="B5" s="420"/>
      <c r="C5" s="420"/>
      <c r="D5" s="420"/>
      <c r="E5" s="27"/>
    </row>
    <row r="6" spans="1:5" ht="15.75">
      <c r="A6" s="27"/>
      <c r="B6" s="27"/>
      <c r="C6" s="27"/>
      <c r="D6" s="27"/>
      <c r="E6" s="27"/>
    </row>
    <row r="7" spans="1:5" ht="15.75">
      <c r="A7" s="40" t="s">
        <v>207</v>
      </c>
      <c r="B7" s="40" t="s">
        <v>208</v>
      </c>
      <c r="C7" s="40" t="s">
        <v>289</v>
      </c>
      <c r="D7" s="40" t="s">
        <v>290</v>
      </c>
      <c r="E7" s="27"/>
    </row>
    <row r="8" spans="1:5" ht="15.75">
      <c r="A8" s="41" t="s">
        <v>209</v>
      </c>
      <c r="B8" s="42" t="s">
        <v>210</v>
      </c>
      <c r="C8" s="43">
        <f>SUM(C9:C13)</f>
        <v>45518636220</v>
      </c>
      <c r="D8" s="43">
        <f>SUM(D9:D13)</f>
        <v>44072863941</v>
      </c>
      <c r="E8" s="27"/>
    </row>
    <row r="9" spans="1:5" ht="15.75">
      <c r="A9" s="44">
        <v>1</v>
      </c>
      <c r="B9" s="44" t="s">
        <v>211</v>
      </c>
      <c r="C9" s="45">
        <f>BCDKT!E13</f>
        <v>19765971911</v>
      </c>
      <c r="D9" s="45">
        <f>BCDKT!D13</f>
        <v>22546587375</v>
      </c>
      <c r="E9" s="27"/>
    </row>
    <row r="10" spans="1:5" ht="15.75">
      <c r="A10" s="44">
        <v>2</v>
      </c>
      <c r="B10" s="44" t="s">
        <v>212</v>
      </c>
      <c r="C10" s="45">
        <f>BCDKT!E16</f>
        <v>10088583500</v>
      </c>
      <c r="D10" s="45">
        <f>BCDKT!D16</f>
        <v>10048474700</v>
      </c>
      <c r="E10" s="27"/>
    </row>
    <row r="11" spans="1:5" ht="15.75">
      <c r="A11" s="44">
        <v>3</v>
      </c>
      <c r="B11" s="44" t="s">
        <v>213</v>
      </c>
      <c r="C11" s="45">
        <f>BCDKT!E19</f>
        <v>11270287229</v>
      </c>
      <c r="D11" s="45">
        <f>BCDKT!D19</f>
        <v>5572912935</v>
      </c>
      <c r="E11" s="27"/>
    </row>
    <row r="12" spans="1:5" ht="15.75">
      <c r="A12" s="44">
        <v>4</v>
      </c>
      <c r="B12" s="44" t="s">
        <v>214</v>
      </c>
      <c r="C12" s="45">
        <f>BCDKT!E26</f>
        <v>4310444750</v>
      </c>
      <c r="D12" s="45">
        <f>BCDKT!D26</f>
        <v>5854549590</v>
      </c>
      <c r="E12" s="27"/>
    </row>
    <row r="13" spans="1:5" ht="15.75">
      <c r="A13" s="44">
        <v>5</v>
      </c>
      <c r="B13" s="44" t="s">
        <v>215</v>
      </c>
      <c r="C13" s="45">
        <f>BCDKT!E29</f>
        <v>83348830</v>
      </c>
      <c r="D13" s="45">
        <f>BCDKT!D29</f>
        <v>50339341</v>
      </c>
      <c r="E13" s="27"/>
    </row>
    <row r="14" spans="1:5" ht="15.75">
      <c r="A14" s="46" t="s">
        <v>216</v>
      </c>
      <c r="B14" s="47" t="s">
        <v>217</v>
      </c>
      <c r="C14" s="48">
        <f>C15+C16+C22+C25+C26</f>
        <v>4456054009</v>
      </c>
      <c r="D14" s="48">
        <f>D15+D16+D22+D25+D26</f>
        <v>4311008901</v>
      </c>
      <c r="E14" s="27"/>
    </row>
    <row r="15" spans="1:5" ht="15.75">
      <c r="A15" s="49">
        <v>1</v>
      </c>
      <c r="B15" s="44" t="s">
        <v>218</v>
      </c>
      <c r="C15" s="45"/>
      <c r="D15" s="45"/>
      <c r="E15" s="27"/>
    </row>
    <row r="16" spans="1:5" ht="15.75">
      <c r="A16" s="44">
        <v>2</v>
      </c>
      <c r="B16" s="44" t="s">
        <v>219</v>
      </c>
      <c r="C16" s="45">
        <f>BCDKT!E41</f>
        <v>4328921024</v>
      </c>
      <c r="D16" s="45">
        <f>BCDKT!D41</f>
        <v>4223210504</v>
      </c>
      <c r="E16" s="27"/>
    </row>
    <row r="17" spans="1:5" ht="15.75">
      <c r="A17" s="44"/>
      <c r="B17" s="50" t="s">
        <v>220</v>
      </c>
      <c r="C17" s="45">
        <f>BCDKT!E43</f>
        <v>9648800505</v>
      </c>
      <c r="D17" s="45">
        <f>BCDKT!D43</f>
        <v>9661527778</v>
      </c>
      <c r="E17" s="27"/>
    </row>
    <row r="18" spans="1:5" ht="15.75">
      <c r="A18" s="44"/>
      <c r="B18" s="50" t="s">
        <v>221</v>
      </c>
      <c r="C18" s="45">
        <f>BCDKT!E44</f>
        <v>-7875936485</v>
      </c>
      <c r="D18" s="45">
        <f>BCDKT!D44</f>
        <v>-7979163348</v>
      </c>
      <c r="E18" s="27"/>
    </row>
    <row r="19" spans="1:5" ht="15.75">
      <c r="A19" s="44"/>
      <c r="B19" s="50" t="s">
        <v>222</v>
      </c>
      <c r="C19" s="45">
        <f>BCDKT!E49</f>
        <v>2859654747</v>
      </c>
      <c r="D19" s="45">
        <f>BCDKT!E49</f>
        <v>2859654747</v>
      </c>
      <c r="E19" s="27"/>
    </row>
    <row r="20" spans="1:5" ht="15.75">
      <c r="A20" s="44"/>
      <c r="B20" s="50" t="s">
        <v>223</v>
      </c>
      <c r="C20" s="45">
        <f>BCDKT!E50</f>
        <v>-303597743</v>
      </c>
      <c r="D20" s="45">
        <f>BCDKT!D50</f>
        <v>-318808673</v>
      </c>
      <c r="E20" s="27"/>
    </row>
    <row r="21" spans="1:5" ht="15.75">
      <c r="A21" s="44"/>
      <c r="B21" s="50" t="s">
        <v>224</v>
      </c>
      <c r="C21" s="45">
        <f>BCDKT!E51</f>
        <v>0</v>
      </c>
      <c r="D21" s="45">
        <f>BCDKT!D51</f>
        <v>0</v>
      </c>
      <c r="E21" s="27"/>
    </row>
    <row r="22" spans="1:5" ht="15.75">
      <c r="A22" s="44">
        <v>3</v>
      </c>
      <c r="B22" s="44" t="s">
        <v>225</v>
      </c>
      <c r="C22" s="45"/>
      <c r="D22" s="45"/>
      <c r="E22" s="27"/>
    </row>
    <row r="23" spans="1:5" ht="15.75">
      <c r="A23" s="44"/>
      <c r="B23" s="50" t="s">
        <v>226</v>
      </c>
      <c r="C23" s="45"/>
      <c r="D23" s="45"/>
      <c r="E23" s="27"/>
    </row>
    <row r="24" spans="1:5" ht="15.75">
      <c r="A24" s="44"/>
      <c r="B24" s="50" t="s">
        <v>227</v>
      </c>
      <c r="C24" s="45"/>
      <c r="D24" s="45"/>
      <c r="E24" s="27"/>
    </row>
    <row r="25" spans="1:5" ht="15.75">
      <c r="A25" s="44">
        <v>4</v>
      </c>
      <c r="B25" s="44" t="s">
        <v>228</v>
      </c>
      <c r="C25" s="45"/>
      <c r="D25" s="45"/>
      <c r="E25" s="27"/>
    </row>
    <row r="26" spans="1:5" ht="15.75">
      <c r="A26" s="44">
        <v>5</v>
      </c>
      <c r="B26" s="44" t="s">
        <v>229</v>
      </c>
      <c r="C26" s="45">
        <f>BCDKT!E62</f>
        <v>127132985</v>
      </c>
      <c r="D26" s="45">
        <f>BCDKT!D62</f>
        <v>87798397</v>
      </c>
      <c r="E26" s="27"/>
    </row>
    <row r="27" spans="1:5" ht="15.75">
      <c r="A27" s="51" t="s">
        <v>230</v>
      </c>
      <c r="B27" s="51" t="s">
        <v>231</v>
      </c>
      <c r="C27" s="48">
        <f>C8+C14</f>
        <v>49974690229</v>
      </c>
      <c r="D27" s="48">
        <f>D8+D14</f>
        <v>48383872842</v>
      </c>
      <c r="E27" s="27"/>
    </row>
    <row r="28" spans="1:5" ht="15.75">
      <c r="A28" s="46" t="s">
        <v>232</v>
      </c>
      <c r="B28" s="47" t="s">
        <v>233</v>
      </c>
      <c r="C28" s="48">
        <f>SUM(C29:C30)</f>
        <v>12492492198</v>
      </c>
      <c r="D28" s="48">
        <f>SUM(D29:D30)</f>
        <v>9058364218</v>
      </c>
      <c r="E28" s="27"/>
    </row>
    <row r="29" spans="1:5" ht="15.75">
      <c r="A29" s="44">
        <v>1</v>
      </c>
      <c r="B29" s="44" t="s">
        <v>234</v>
      </c>
      <c r="C29" s="45">
        <f>BCDKT!E84</f>
        <v>12447351937</v>
      </c>
      <c r="D29" s="45">
        <f>BCDKT!D84</f>
        <v>8967294778</v>
      </c>
      <c r="E29" s="27"/>
    </row>
    <row r="30" spans="1:5" ht="15.75">
      <c r="A30" s="44">
        <v>2</v>
      </c>
      <c r="B30" s="44" t="s">
        <v>235</v>
      </c>
      <c r="C30" s="45">
        <f>BCDKT!E96</f>
        <v>45140261</v>
      </c>
      <c r="D30" s="45">
        <f>BCDKT!D96</f>
        <v>91069440</v>
      </c>
      <c r="E30" s="27"/>
    </row>
    <row r="31" spans="1:5" ht="15.75">
      <c r="A31" s="46" t="s">
        <v>236</v>
      </c>
      <c r="B31" s="47" t="s">
        <v>237</v>
      </c>
      <c r="C31" s="48">
        <f>C32+C39</f>
        <v>37482198031</v>
      </c>
      <c r="D31" s="48">
        <f>D32+D39</f>
        <v>39325508624</v>
      </c>
      <c r="E31" s="27"/>
    </row>
    <row r="32" spans="1:5" ht="15.75">
      <c r="A32" s="44">
        <v>1</v>
      </c>
      <c r="B32" s="44" t="s">
        <v>238</v>
      </c>
      <c r="C32" s="48">
        <f>SUM(C33:C38)</f>
        <v>37482198031</v>
      </c>
      <c r="D32" s="48">
        <f>SUM(D33:D38)</f>
        <v>39325508624</v>
      </c>
      <c r="E32" s="27"/>
    </row>
    <row r="33" spans="1:5" ht="15.75">
      <c r="A33" s="44"/>
      <c r="B33" s="50" t="s">
        <v>239</v>
      </c>
      <c r="C33" s="45">
        <f>BCDKT!E106</f>
        <v>15207710000</v>
      </c>
      <c r="D33" s="45">
        <f>BCDKT!D106</f>
        <v>15207710000</v>
      </c>
      <c r="E33" s="27"/>
    </row>
    <row r="34" spans="1:5" ht="15.75">
      <c r="A34" s="44"/>
      <c r="B34" s="50" t="s">
        <v>240</v>
      </c>
      <c r="C34" s="27"/>
      <c r="D34" s="45"/>
      <c r="E34" s="27"/>
    </row>
    <row r="35" spans="1:5" ht="15.75">
      <c r="A35" s="44"/>
      <c r="B35" s="50" t="s">
        <v>241</v>
      </c>
      <c r="C35" s="45">
        <f>BCDKT!E109</f>
        <v>-165361750</v>
      </c>
      <c r="D35" s="45">
        <f>BCDKT!D109</f>
        <v>-640009150</v>
      </c>
      <c r="E35" s="27"/>
    </row>
    <row r="36" spans="1:5" ht="15.75">
      <c r="A36" s="44"/>
      <c r="B36" s="50" t="s">
        <v>242</v>
      </c>
      <c r="C36" s="45">
        <f>BCDKT!E112+BCDKT!E113+BCDKT!E114</f>
        <v>9144911304</v>
      </c>
      <c r="D36" s="45">
        <f>BCDKT!D112+BCDKT!D113+BCDKT!D114</f>
        <v>9265330266</v>
      </c>
      <c r="E36" s="27"/>
    </row>
    <row r="37" spans="1:5" ht="15.75">
      <c r="A37" s="44"/>
      <c r="B37" s="50" t="s">
        <v>243</v>
      </c>
      <c r="C37" s="45">
        <f>BCDKT!E115</f>
        <v>13294938477</v>
      </c>
      <c r="D37" s="45">
        <f>BCDKT!D115</f>
        <v>15492477508</v>
      </c>
      <c r="E37" s="27"/>
    </row>
    <row r="38" spans="1:5" ht="15.75">
      <c r="A38" s="44"/>
      <c r="B38" s="50" t="s">
        <v>244</v>
      </c>
      <c r="C38" s="45"/>
      <c r="D38" s="45"/>
      <c r="E38" s="27"/>
    </row>
    <row r="39" spans="1:5" ht="15.75">
      <c r="A39" s="44">
        <v>2</v>
      </c>
      <c r="B39" s="44" t="s">
        <v>245</v>
      </c>
      <c r="C39" s="45">
        <f>SUM(C40:C42)</f>
        <v>0</v>
      </c>
      <c r="D39" s="45">
        <f>SUM(D40:D42)</f>
        <v>0</v>
      </c>
      <c r="E39" s="27"/>
    </row>
    <row r="40" spans="1:5" ht="15.75">
      <c r="A40" s="52"/>
      <c r="B40" s="50" t="s">
        <v>246</v>
      </c>
      <c r="C40" s="53">
        <f>BCDKT!E117</f>
        <v>0</v>
      </c>
      <c r="D40" s="53">
        <f>BCDKT!D117</f>
        <v>0</v>
      </c>
      <c r="E40" s="27"/>
    </row>
    <row r="41" spans="1:5" ht="15.75">
      <c r="A41" s="52"/>
      <c r="B41" s="50" t="s">
        <v>247</v>
      </c>
      <c r="C41" s="53"/>
      <c r="D41" s="53"/>
      <c r="E41" s="27"/>
    </row>
    <row r="42" spans="1:5" ht="15.75">
      <c r="A42" s="52"/>
      <c r="B42" s="50" t="s">
        <v>248</v>
      </c>
      <c r="C42" s="53"/>
      <c r="D42" s="53"/>
      <c r="E42" s="27"/>
    </row>
    <row r="43" spans="1:5" ht="15.75">
      <c r="A43" s="54" t="s">
        <v>249</v>
      </c>
      <c r="B43" s="54" t="s">
        <v>250</v>
      </c>
      <c r="C43" s="55">
        <f>C28+C31</f>
        <v>49974690229</v>
      </c>
      <c r="D43" s="55">
        <f>D28+D31</f>
        <v>48383872842</v>
      </c>
      <c r="E43" s="27"/>
    </row>
    <row r="44" spans="1:5" ht="15.75">
      <c r="A44" s="27"/>
      <c r="B44" s="27"/>
      <c r="C44" s="27"/>
      <c r="D44" s="56"/>
      <c r="E44" s="27"/>
    </row>
    <row r="45" spans="1:5" ht="20.25">
      <c r="A45" s="420" t="s">
        <v>251</v>
      </c>
      <c r="B45" s="420"/>
      <c r="C45" s="420"/>
      <c r="D45" s="420"/>
      <c r="E45" s="27"/>
    </row>
    <row r="46" spans="1:5" ht="17.25">
      <c r="A46" s="422" t="s">
        <v>252</v>
      </c>
      <c r="B46" s="422"/>
      <c r="C46" s="422"/>
      <c r="D46" s="422"/>
      <c r="E46" s="27"/>
    </row>
    <row r="47" spans="1:5" ht="15.75">
      <c r="A47" s="27"/>
      <c r="B47" s="27"/>
      <c r="C47" s="27"/>
      <c r="D47" s="27"/>
      <c r="E47" s="27"/>
    </row>
    <row r="48" spans="1:5" ht="15.75">
      <c r="A48" s="40" t="s">
        <v>207</v>
      </c>
      <c r="B48" s="40" t="s">
        <v>253</v>
      </c>
      <c r="C48" s="40" t="s">
        <v>454</v>
      </c>
      <c r="D48" s="40" t="s">
        <v>453</v>
      </c>
      <c r="E48" s="27"/>
    </row>
    <row r="49" spans="1:5" ht="15.75">
      <c r="A49" s="57">
        <v>1</v>
      </c>
      <c r="B49" s="58" t="s">
        <v>254</v>
      </c>
      <c r="C49" s="59">
        <f>KQHDKD!D14</f>
        <v>18610493447</v>
      </c>
      <c r="D49" s="59">
        <f>KQHDKD!E14</f>
        <v>66612580085</v>
      </c>
      <c r="E49" s="27"/>
    </row>
    <row r="50" spans="1:5" ht="15.75">
      <c r="A50" s="60">
        <v>2</v>
      </c>
      <c r="B50" s="44" t="s">
        <v>255</v>
      </c>
      <c r="C50" s="45"/>
      <c r="D50" s="45"/>
      <c r="E50" s="27"/>
    </row>
    <row r="51" spans="1:5" ht="15.75">
      <c r="A51" s="51">
        <v>3</v>
      </c>
      <c r="B51" s="61" t="s">
        <v>256</v>
      </c>
      <c r="C51" s="48">
        <f>C49-C50</f>
        <v>18610493447</v>
      </c>
      <c r="D51" s="48">
        <f>D49-D50</f>
        <v>66612580085</v>
      </c>
      <c r="E51" s="27"/>
    </row>
    <row r="52" spans="1:5" ht="15.75">
      <c r="A52" s="60">
        <v>4</v>
      </c>
      <c r="B52" s="44" t="s">
        <v>257</v>
      </c>
      <c r="C52" s="45">
        <f>KQHDKD!D17</f>
        <v>14022500006</v>
      </c>
      <c r="D52" s="45">
        <f>KQHDKD!E17</f>
        <v>51036308489</v>
      </c>
      <c r="E52" s="27"/>
    </row>
    <row r="53" spans="1:5" ht="15.75">
      <c r="A53" s="51">
        <v>5</v>
      </c>
      <c r="B53" s="61" t="s">
        <v>258</v>
      </c>
      <c r="C53" s="48">
        <f>C51-C52</f>
        <v>4587993441</v>
      </c>
      <c r="D53" s="48">
        <f>D51-D52</f>
        <v>15576271596</v>
      </c>
      <c r="E53" s="27"/>
    </row>
    <row r="54" spans="1:5" ht="15.75">
      <c r="A54" s="60">
        <v>6</v>
      </c>
      <c r="B54" s="44" t="s">
        <v>259</v>
      </c>
      <c r="C54" s="45">
        <f>KQHDKD!D19</f>
        <v>1634067520</v>
      </c>
      <c r="D54" s="45">
        <f>KQHDKD!E19</f>
        <v>2992632627</v>
      </c>
      <c r="E54" s="27"/>
    </row>
    <row r="55" spans="1:5" ht="15.75">
      <c r="A55" s="60">
        <v>7</v>
      </c>
      <c r="B55" s="44" t="s">
        <v>260</v>
      </c>
      <c r="C55" s="45">
        <f>KQHDKD!D20</f>
        <v>43028800</v>
      </c>
      <c r="D55" s="45">
        <f>KQHDKD!E20</f>
        <v>65224800</v>
      </c>
      <c r="E55" s="27"/>
    </row>
    <row r="56" spans="1:5" ht="15.75">
      <c r="A56" s="60">
        <v>8</v>
      </c>
      <c r="B56" s="44" t="s">
        <v>261</v>
      </c>
      <c r="C56" s="45">
        <f>KQHDKD!D22</f>
        <v>2001609771</v>
      </c>
      <c r="D56" s="45">
        <f>KQHDKD!E22</f>
        <v>4044311552</v>
      </c>
      <c r="E56" s="27"/>
    </row>
    <row r="57" spans="1:5" ht="15.75">
      <c r="A57" s="60">
        <v>9</v>
      </c>
      <c r="B57" s="44" t="s">
        <v>262</v>
      </c>
      <c r="C57" s="45">
        <f>KQHDKD!D23</f>
        <v>952013683</v>
      </c>
      <c r="D57" s="45">
        <f>KQHDKD!E23</f>
        <v>2128450546</v>
      </c>
      <c r="E57" s="27"/>
    </row>
    <row r="58" spans="1:5" ht="15.75">
      <c r="A58" s="51">
        <v>10</v>
      </c>
      <c r="B58" s="61" t="s">
        <v>263</v>
      </c>
      <c r="C58" s="48">
        <f>(C53+C54)-(C55+C56+C57)</f>
        <v>3225408707</v>
      </c>
      <c r="D58" s="48">
        <f>(D53+D54)-(D55+D56+D57)</f>
        <v>12330917325</v>
      </c>
      <c r="E58" s="27"/>
    </row>
    <row r="59" spans="1:5" ht="15.75">
      <c r="A59" s="60">
        <v>11</v>
      </c>
      <c r="B59" s="44" t="s">
        <v>264</v>
      </c>
      <c r="C59" s="45">
        <f>KQHDKD!D25</f>
        <v>309376997</v>
      </c>
      <c r="D59" s="45">
        <f>KQHDKD!E25</f>
        <v>20130740633</v>
      </c>
      <c r="E59" s="27"/>
    </row>
    <row r="60" spans="1:5" ht="15.75">
      <c r="A60" s="60">
        <v>12</v>
      </c>
      <c r="B60" s="44" t="s">
        <v>265</v>
      </c>
      <c r="C60" s="45">
        <f>KQHDKD!D26</f>
        <v>0</v>
      </c>
      <c r="D60" s="45">
        <f>KQHDKD!E26</f>
        <v>8015170266</v>
      </c>
      <c r="E60" s="27"/>
    </row>
    <row r="61" spans="1:5" ht="15.75">
      <c r="A61" s="51">
        <v>13</v>
      </c>
      <c r="B61" s="61" t="s">
        <v>266</v>
      </c>
      <c r="C61" s="48">
        <f>C59-C60</f>
        <v>309376997</v>
      </c>
      <c r="D61" s="48">
        <f>D59-D60</f>
        <v>12115570367</v>
      </c>
      <c r="E61" s="27"/>
    </row>
    <row r="62" spans="1:5" s="274" customFormat="1" ht="15.75">
      <c r="A62" s="51">
        <v>14</v>
      </c>
      <c r="B62" s="61" t="s">
        <v>267</v>
      </c>
      <c r="C62" s="48">
        <f>C58+C61</f>
        <v>3534785704</v>
      </c>
      <c r="D62" s="48">
        <f>D58+D61</f>
        <v>24446487692</v>
      </c>
      <c r="E62" s="28"/>
    </row>
    <row r="63" spans="1:5" ht="15.75">
      <c r="A63" s="60">
        <v>15</v>
      </c>
      <c r="B63" s="44" t="s">
        <v>268</v>
      </c>
      <c r="C63" s="45">
        <f>KQHDKD!D29</f>
        <v>839905838</v>
      </c>
      <c r="D63" s="45">
        <f>KQHDKD!E29</f>
        <v>6067831335</v>
      </c>
      <c r="E63" s="27"/>
    </row>
    <row r="64" spans="1:5" ht="15.75">
      <c r="A64" s="60"/>
      <c r="B64" s="44" t="s">
        <v>449</v>
      </c>
      <c r="C64" s="45">
        <f>KQHDKD!D30</f>
        <v>39334588</v>
      </c>
      <c r="D64" s="45">
        <f>KQHDKD!E30</f>
        <v>39334588</v>
      </c>
      <c r="E64" s="27"/>
    </row>
    <row r="65" spans="1:5" ht="15.75">
      <c r="A65" s="51">
        <v>16</v>
      </c>
      <c r="B65" s="61" t="s">
        <v>269</v>
      </c>
      <c r="C65" s="48">
        <f>C62-C63-C64</f>
        <v>2655545278</v>
      </c>
      <c r="D65" s="48">
        <f>D62-D63-D64</f>
        <v>18339321769</v>
      </c>
      <c r="E65" s="27"/>
    </row>
    <row r="66" spans="1:5" ht="15.75">
      <c r="A66" s="60">
        <v>17</v>
      </c>
      <c r="B66" s="44" t="s">
        <v>270</v>
      </c>
      <c r="C66" s="45">
        <f>C65/(1510145-14100)</f>
        <v>1775.043717267863</v>
      </c>
      <c r="D66" s="45">
        <f>D65/((1510145+1496045)/2)</f>
        <v>12201.039700750784</v>
      </c>
      <c r="E66" s="27"/>
    </row>
    <row r="67" spans="1:5" ht="15.75">
      <c r="A67" s="62">
        <v>18</v>
      </c>
      <c r="B67" s="63" t="s">
        <v>271</v>
      </c>
      <c r="C67" s="64"/>
      <c r="D67" s="64"/>
      <c r="E67" s="27"/>
    </row>
    <row r="68" spans="1:5" ht="15.75">
      <c r="A68" s="27"/>
      <c r="B68" s="27"/>
      <c r="C68" s="27"/>
      <c r="D68" s="27"/>
      <c r="E68" s="27"/>
    </row>
    <row r="69" spans="1:5" ht="20.25" hidden="1">
      <c r="A69" s="420" t="s">
        <v>272</v>
      </c>
      <c r="B69" s="420"/>
      <c r="C69" s="420"/>
      <c r="D69" s="420"/>
      <c r="E69" s="420"/>
    </row>
    <row r="70" spans="1:5" ht="18.75" hidden="1">
      <c r="A70" s="423" t="s">
        <v>291</v>
      </c>
      <c r="B70" s="423"/>
      <c r="C70" s="423"/>
      <c r="D70" s="423"/>
      <c r="E70" s="423"/>
    </row>
    <row r="71" spans="1:5" ht="15" customHeight="1" hidden="1">
      <c r="A71" s="27"/>
      <c r="B71" s="27"/>
      <c r="C71" s="27"/>
      <c r="D71" s="27"/>
      <c r="E71" s="27"/>
    </row>
    <row r="72" spans="1:5" ht="15.75" hidden="1">
      <c r="A72" s="40" t="s">
        <v>207</v>
      </c>
      <c r="B72" s="40" t="s">
        <v>253</v>
      </c>
      <c r="C72" s="40" t="s">
        <v>273</v>
      </c>
      <c r="D72" s="40" t="s">
        <v>455</v>
      </c>
      <c r="E72" s="40" t="s">
        <v>454</v>
      </c>
    </row>
    <row r="73" spans="1:5" ht="15.75" hidden="1">
      <c r="A73" s="65">
        <v>1</v>
      </c>
      <c r="B73" s="66" t="s">
        <v>274</v>
      </c>
      <c r="C73" s="67" t="s">
        <v>275</v>
      </c>
      <c r="D73" s="58"/>
      <c r="E73" s="58"/>
    </row>
    <row r="74" spans="1:5" ht="15.75" hidden="1">
      <c r="A74" s="60"/>
      <c r="B74" s="50" t="s">
        <v>276</v>
      </c>
      <c r="C74" s="44"/>
      <c r="D74" s="68"/>
      <c r="E74" s="68"/>
    </row>
    <row r="75" spans="1:5" ht="15.75" hidden="1">
      <c r="A75" s="60"/>
      <c r="B75" s="50" t="s">
        <v>277</v>
      </c>
      <c r="C75" s="44"/>
      <c r="D75" s="68"/>
      <c r="E75" s="68"/>
    </row>
    <row r="76" spans="1:5" ht="15.75" hidden="1">
      <c r="A76" s="60">
        <v>2</v>
      </c>
      <c r="B76" s="61" t="s">
        <v>278</v>
      </c>
      <c r="C76" s="67" t="s">
        <v>275</v>
      </c>
      <c r="D76" s="44"/>
      <c r="E76" s="44"/>
    </row>
    <row r="77" spans="1:5" ht="15.75" hidden="1">
      <c r="A77" s="60"/>
      <c r="B77" s="50" t="s">
        <v>279</v>
      </c>
      <c r="C77" s="44"/>
      <c r="D77" s="68"/>
      <c r="E77" s="68"/>
    </row>
    <row r="78" spans="1:5" ht="15.75" hidden="1">
      <c r="A78" s="60"/>
      <c r="B78" s="50" t="s">
        <v>280</v>
      </c>
      <c r="C78" s="44"/>
      <c r="D78" s="68"/>
      <c r="E78" s="68"/>
    </row>
    <row r="79" spans="1:5" ht="15.75" hidden="1">
      <c r="A79" s="60">
        <v>3</v>
      </c>
      <c r="B79" s="61" t="s">
        <v>281</v>
      </c>
      <c r="C79" s="60" t="s">
        <v>282</v>
      </c>
      <c r="D79" s="44"/>
      <c r="E79" s="44"/>
    </row>
    <row r="80" spans="1:5" ht="15.75" hidden="1">
      <c r="A80" s="60"/>
      <c r="B80" s="50" t="s">
        <v>283</v>
      </c>
      <c r="C80" s="44"/>
      <c r="D80" s="259"/>
      <c r="E80" s="259"/>
    </row>
    <row r="81" spans="1:5" ht="15.75" hidden="1">
      <c r="A81" s="60"/>
      <c r="B81" s="50" t="s">
        <v>284</v>
      </c>
      <c r="C81" s="44"/>
      <c r="D81" s="259"/>
      <c r="E81" s="259"/>
    </row>
    <row r="82" spans="1:5" ht="15.75" hidden="1">
      <c r="A82" s="60">
        <v>4</v>
      </c>
      <c r="B82" s="61" t="s">
        <v>285</v>
      </c>
      <c r="C82" s="67" t="s">
        <v>275</v>
      </c>
      <c r="D82" s="69"/>
      <c r="E82" s="44"/>
    </row>
    <row r="83" spans="1:5" ht="15.75" hidden="1">
      <c r="A83" s="44"/>
      <c r="B83" s="50" t="s">
        <v>286</v>
      </c>
      <c r="C83" s="44"/>
      <c r="D83" s="68"/>
      <c r="E83" s="68"/>
    </row>
    <row r="84" spans="1:5" ht="15.75" hidden="1">
      <c r="A84" s="44"/>
      <c r="B84" s="50" t="s">
        <v>287</v>
      </c>
      <c r="C84" s="44"/>
      <c r="D84" s="68"/>
      <c r="E84" s="68"/>
    </row>
    <row r="85" spans="1:5" ht="15.75" hidden="1">
      <c r="A85" s="44"/>
      <c r="B85" s="50" t="s">
        <v>288</v>
      </c>
      <c r="C85" s="44"/>
      <c r="D85" s="68"/>
      <c r="E85" s="68"/>
    </row>
    <row r="86" spans="1:5" ht="15.75" hidden="1">
      <c r="A86" s="63"/>
      <c r="B86" s="63"/>
      <c r="C86" s="52"/>
      <c r="D86" s="52"/>
      <c r="E86" s="63"/>
    </row>
    <row r="87" spans="1:4" ht="15.75">
      <c r="A87" s="27"/>
      <c r="B87" s="27"/>
      <c r="C87" s="421" t="s">
        <v>526</v>
      </c>
      <c r="D87" s="421"/>
    </row>
    <row r="88" spans="1:4" ht="18.75" customHeight="1">
      <c r="A88" s="27"/>
      <c r="B88" s="26" t="s">
        <v>502</v>
      </c>
      <c r="C88" s="419" t="s">
        <v>520</v>
      </c>
      <c r="D88" s="419"/>
    </row>
    <row r="89" spans="1:5" ht="15.75">
      <c r="A89" s="27"/>
      <c r="B89" s="27"/>
      <c r="C89" s="27"/>
      <c r="D89" s="27"/>
      <c r="E89" s="27"/>
    </row>
    <row r="90" spans="1:5" ht="15.75">
      <c r="A90" s="27"/>
      <c r="B90" s="27"/>
      <c r="C90" s="27"/>
      <c r="D90" s="27"/>
      <c r="E90" s="27"/>
    </row>
    <row r="91" spans="1:5" ht="15.75">
      <c r="A91" s="27"/>
      <c r="B91" s="27"/>
      <c r="C91" s="27"/>
      <c r="D91" s="27"/>
      <c r="E91" s="27"/>
    </row>
    <row r="92" spans="1:5" ht="15.75">
      <c r="A92" s="27"/>
      <c r="B92" s="27"/>
      <c r="C92" s="27"/>
      <c r="D92" s="27"/>
      <c r="E92" s="27"/>
    </row>
    <row r="93" spans="1:5" ht="18" customHeight="1">
      <c r="A93" s="27"/>
      <c r="B93" s="26" t="s">
        <v>435</v>
      </c>
      <c r="C93" s="419" t="s">
        <v>476</v>
      </c>
      <c r="D93" s="419"/>
      <c r="E93" s="27"/>
    </row>
    <row r="94" spans="1:5" ht="15.75">
      <c r="A94" s="27"/>
      <c r="B94" s="27"/>
      <c r="C94" s="27"/>
      <c r="D94" s="27"/>
      <c r="E94" s="27"/>
    </row>
    <row r="95" spans="1:5" ht="15.75">
      <c r="A95" s="27"/>
      <c r="B95" s="27"/>
      <c r="C95" s="27"/>
      <c r="D95" s="27"/>
      <c r="E95" s="27"/>
    </row>
    <row r="96" spans="1:5" ht="15.75">
      <c r="A96" s="27"/>
      <c r="B96" s="27"/>
      <c r="C96" s="27"/>
      <c r="D96" s="27"/>
      <c r="E96" s="27"/>
    </row>
    <row r="97" spans="1:5" ht="15.75">
      <c r="A97" s="27"/>
      <c r="B97" s="27"/>
      <c r="C97" s="27"/>
      <c r="D97" s="27"/>
      <c r="E97" s="27"/>
    </row>
  </sheetData>
  <mergeCells count="10">
    <mergeCell ref="C93:D93"/>
    <mergeCell ref="A1:D1"/>
    <mergeCell ref="A3:D3"/>
    <mergeCell ref="A5:D5"/>
    <mergeCell ref="A45:D45"/>
    <mergeCell ref="C88:D88"/>
    <mergeCell ref="C87:D87"/>
    <mergeCell ref="A46:D46"/>
    <mergeCell ref="A69:E69"/>
    <mergeCell ref="A70:E70"/>
  </mergeCells>
  <printOptions horizontalCentered="1"/>
  <pageMargins left="0.4330708661417323" right="0.2362204724409449" top="0.7086614173228347" bottom="0.2362204724409449"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52"/>
  <sheetViews>
    <sheetView workbookViewId="0" topLeftCell="A28">
      <selection activeCell="A1" sqref="A1:G52"/>
    </sheetView>
  </sheetViews>
  <sheetFormatPr defaultColWidth="9.00390625" defaultRowHeight="12.75"/>
  <cols>
    <col min="1" max="1" width="43.75390625" style="0" customWidth="1"/>
    <col min="2" max="2" width="4.125" style="0" customWidth="1"/>
    <col min="3" max="3" width="4.875" style="0" customWidth="1"/>
    <col min="4" max="4" width="13.875" style="0" customWidth="1"/>
    <col min="5" max="5" width="14.875" style="0" customWidth="1"/>
    <col min="6" max="6" width="14.00390625" style="0" customWidth="1"/>
    <col min="7" max="7" width="14.25390625" style="0" customWidth="1"/>
    <col min="9" max="9" width="13.625" style="0" customWidth="1"/>
  </cols>
  <sheetData>
    <row r="1" spans="1:7" ht="15">
      <c r="A1" s="30" t="s">
        <v>181</v>
      </c>
      <c r="C1" s="251"/>
      <c r="D1" s="424" t="s">
        <v>522</v>
      </c>
      <c r="E1" s="424"/>
      <c r="F1" s="424"/>
      <c r="G1" s="424"/>
    </row>
    <row r="2" spans="1:7" ht="15">
      <c r="A2" s="30" t="s">
        <v>196</v>
      </c>
      <c r="C2" s="426" t="s">
        <v>194</v>
      </c>
      <c r="D2" s="426"/>
      <c r="E2" s="426"/>
      <c r="F2" s="426"/>
      <c r="G2" s="426"/>
    </row>
    <row r="3" spans="1:7" ht="15">
      <c r="A3" s="30"/>
      <c r="B3" s="2"/>
      <c r="C3" s="425" t="s">
        <v>192</v>
      </c>
      <c r="D3" s="425"/>
      <c r="E3" s="425"/>
      <c r="F3" s="425"/>
      <c r="G3" s="425"/>
    </row>
    <row r="4" spans="1:7" ht="15">
      <c r="A4" s="30"/>
      <c r="B4" s="2"/>
      <c r="C4" s="425" t="s">
        <v>183</v>
      </c>
      <c r="D4" s="425"/>
      <c r="E4" s="425"/>
      <c r="F4" s="425"/>
      <c r="G4" s="425"/>
    </row>
    <row r="5" spans="1:2" ht="14.25">
      <c r="A5" s="2"/>
      <c r="B5" s="2"/>
    </row>
    <row r="6" spans="1:7" ht="26.25">
      <c r="A6" s="411" t="s">
        <v>78</v>
      </c>
      <c r="B6" s="411"/>
      <c r="C6" s="411"/>
      <c r="D6" s="411"/>
      <c r="E6" s="411"/>
      <c r="F6" s="411"/>
      <c r="G6" s="411"/>
    </row>
    <row r="7" spans="1:7" ht="15.75">
      <c r="A7" s="428" t="s">
        <v>79</v>
      </c>
      <c r="B7" s="428"/>
      <c r="C7" s="428"/>
      <c r="D7" s="428"/>
      <c r="E7" s="428"/>
      <c r="F7" s="428"/>
      <c r="G7" s="428"/>
    </row>
    <row r="8" spans="1:7" ht="20.25">
      <c r="A8" s="420" t="s">
        <v>523</v>
      </c>
      <c r="B8" s="420"/>
      <c r="C8" s="420"/>
      <c r="D8" s="420"/>
      <c r="E8" s="420"/>
      <c r="F8" s="420"/>
      <c r="G8" s="420"/>
    </row>
    <row r="9" spans="1:6" ht="12" customHeight="1">
      <c r="A9" s="32"/>
      <c r="B9" s="32"/>
      <c r="C9" s="32"/>
      <c r="D9" s="32"/>
      <c r="E9" s="32"/>
      <c r="F9" s="32"/>
    </row>
    <row r="10" spans="1:7" s="251" customFormat="1" ht="16.5" customHeight="1">
      <c r="A10" s="414" t="s">
        <v>68</v>
      </c>
      <c r="B10" s="416" t="s">
        <v>506</v>
      </c>
      <c r="C10" s="416" t="s">
        <v>507</v>
      </c>
      <c r="D10" s="417" t="s">
        <v>508</v>
      </c>
      <c r="E10" s="418"/>
      <c r="F10" s="404" t="s">
        <v>509</v>
      </c>
      <c r="G10" s="405"/>
    </row>
    <row r="11" spans="1:7" s="251" customFormat="1" ht="17.25" customHeight="1">
      <c r="A11" s="415"/>
      <c r="B11" s="429"/>
      <c r="C11" s="429"/>
      <c r="D11" s="300" t="s">
        <v>527</v>
      </c>
      <c r="E11" s="301" t="s">
        <v>453</v>
      </c>
      <c r="F11" s="300" t="s">
        <v>527</v>
      </c>
      <c r="G11" s="301" t="s">
        <v>453</v>
      </c>
    </row>
    <row r="12" spans="1:7" s="251" customFormat="1" ht="14.25">
      <c r="A12" s="314" t="s">
        <v>510</v>
      </c>
      <c r="B12" s="305"/>
      <c r="C12" s="305"/>
      <c r="D12" s="315"/>
      <c r="E12" s="315"/>
      <c r="F12" s="315"/>
      <c r="G12" s="316"/>
    </row>
    <row r="13" spans="1:7" s="251" customFormat="1" ht="12.75">
      <c r="A13" s="317" t="s">
        <v>202</v>
      </c>
      <c r="B13" s="318">
        <v>1</v>
      </c>
      <c r="C13" s="318"/>
      <c r="D13" s="266">
        <v>19902436377</v>
      </c>
      <c r="E13" s="266">
        <v>71704828478</v>
      </c>
      <c r="F13" s="266">
        <v>19760191428</v>
      </c>
      <c r="G13" s="266">
        <v>76422087907</v>
      </c>
    </row>
    <row r="14" spans="1:7" s="251" customFormat="1" ht="12.75">
      <c r="A14" s="317" t="s">
        <v>80</v>
      </c>
      <c r="B14" s="318">
        <v>2</v>
      </c>
      <c r="C14" s="318"/>
      <c r="D14" s="266">
        <f>-14066338698</f>
        <v>-14066338698</v>
      </c>
      <c r="E14" s="266">
        <v>-52483709038</v>
      </c>
      <c r="F14" s="266">
        <v>-16414318559</v>
      </c>
      <c r="G14" s="266">
        <v>-47797464189</v>
      </c>
    </row>
    <row r="15" spans="1:7" s="251" customFormat="1" ht="12.75">
      <c r="A15" s="317" t="s">
        <v>81</v>
      </c>
      <c r="B15" s="318">
        <v>3</v>
      </c>
      <c r="C15" s="318"/>
      <c r="D15" s="266">
        <f>-2093608024</f>
        <v>-2093608024</v>
      </c>
      <c r="E15" s="266">
        <v>-7263494684</v>
      </c>
      <c r="F15" s="266">
        <v>-1999267840</v>
      </c>
      <c r="G15" s="266">
        <v>-6225534729</v>
      </c>
    </row>
    <row r="16" spans="1:7" s="251" customFormat="1" ht="12.75">
      <c r="A16" s="317" t="s">
        <v>82</v>
      </c>
      <c r="B16" s="318">
        <v>4</v>
      </c>
      <c r="C16" s="318"/>
      <c r="D16" s="266">
        <v>0</v>
      </c>
      <c r="E16" s="266">
        <v>0</v>
      </c>
      <c r="F16" s="266">
        <v>0</v>
      </c>
      <c r="G16" s="266">
        <v>0</v>
      </c>
    </row>
    <row r="17" spans="1:7" s="251" customFormat="1" ht="12.75">
      <c r="A17" s="317" t="s">
        <v>83</v>
      </c>
      <c r="B17" s="318">
        <v>5</v>
      </c>
      <c r="C17" s="318"/>
      <c r="D17" s="266">
        <f>-4203303121</f>
        <v>-4203303121</v>
      </c>
      <c r="E17" s="266">
        <v>-6489521781</v>
      </c>
      <c r="F17" s="266">
        <v>0</v>
      </c>
      <c r="G17" s="266">
        <v>-783065424</v>
      </c>
    </row>
    <row r="18" spans="1:7" s="251" customFormat="1" ht="12.75">
      <c r="A18" s="317" t="s">
        <v>84</v>
      </c>
      <c r="B18" s="318">
        <v>6</v>
      </c>
      <c r="C18" s="318"/>
      <c r="D18" s="266">
        <v>5164254388</v>
      </c>
      <c r="E18" s="266">
        <v>39637604326</v>
      </c>
      <c r="F18" s="266">
        <v>413649009</v>
      </c>
      <c r="G18" s="266">
        <v>5951628952</v>
      </c>
    </row>
    <row r="19" spans="1:7" s="251" customFormat="1" ht="12.75">
      <c r="A19" s="317" t="s">
        <v>85</v>
      </c>
      <c r="B19" s="318">
        <v>7</v>
      </c>
      <c r="C19" s="318"/>
      <c r="D19" s="266">
        <f>-2567078510+1966954718</f>
        <v>-600123792</v>
      </c>
      <c r="E19" s="266">
        <f>(((-7368450809-4000000000)+-1856196575)+-4993714169)+-600123792</f>
        <v>-18818485345</v>
      </c>
      <c r="F19" s="266">
        <v>-1592358840</v>
      </c>
      <c r="G19" s="266">
        <v>-14311031224</v>
      </c>
    </row>
    <row r="20" spans="1:7" s="251" customFormat="1" ht="14.25">
      <c r="A20" s="319" t="s">
        <v>86</v>
      </c>
      <c r="B20" s="320">
        <v>20</v>
      </c>
      <c r="C20" s="318"/>
      <c r="D20" s="321">
        <f>SUM(D13:D19)</f>
        <v>4103317130</v>
      </c>
      <c r="E20" s="321">
        <f>SUM(E13:E19)</f>
        <v>26287221956</v>
      </c>
      <c r="F20" s="321">
        <v>167895198</v>
      </c>
      <c r="G20" s="321">
        <v>13256621293</v>
      </c>
    </row>
    <row r="21" spans="1:7" s="251" customFormat="1" ht="14.25">
      <c r="A21" s="319" t="s">
        <v>87</v>
      </c>
      <c r="B21" s="318"/>
      <c r="C21" s="318"/>
      <c r="D21" s="266"/>
      <c r="E21" s="266"/>
      <c r="F21" s="266"/>
      <c r="G21" s="322"/>
    </row>
    <row r="22" spans="1:7" s="251" customFormat="1" ht="12.75">
      <c r="A22" s="317" t="s">
        <v>511</v>
      </c>
      <c r="B22" s="318">
        <v>21</v>
      </c>
      <c r="C22" s="318"/>
      <c r="D22" s="266"/>
      <c r="E22" s="266"/>
      <c r="F22" s="266"/>
      <c r="G22" s="266">
        <v>-39090909</v>
      </c>
    </row>
    <row r="23" spans="1:7" s="251" customFormat="1" ht="12.75">
      <c r="A23" s="317" t="s">
        <v>88</v>
      </c>
      <c r="B23" s="318"/>
      <c r="C23" s="318"/>
      <c r="D23" s="266">
        <v>0</v>
      </c>
      <c r="E23" s="266">
        <v>0</v>
      </c>
      <c r="F23" s="266">
        <v>0</v>
      </c>
      <c r="G23" s="266">
        <v>0</v>
      </c>
    </row>
    <row r="24" spans="1:7" s="251" customFormat="1" ht="12.75">
      <c r="A24" s="317" t="s">
        <v>512</v>
      </c>
      <c r="B24" s="318">
        <v>22</v>
      </c>
      <c r="C24" s="318"/>
      <c r="D24" s="266"/>
      <c r="E24" s="266"/>
      <c r="F24" s="266"/>
      <c r="G24" s="266"/>
    </row>
    <row r="25" spans="1:7" s="251" customFormat="1" ht="12.75">
      <c r="A25" s="317" t="s">
        <v>88</v>
      </c>
      <c r="B25" s="318"/>
      <c r="C25" s="318"/>
      <c r="D25" s="266">
        <v>0</v>
      </c>
      <c r="E25" s="266">
        <v>0</v>
      </c>
      <c r="F25" s="266">
        <v>0</v>
      </c>
      <c r="G25" s="266">
        <v>0</v>
      </c>
    </row>
    <row r="26" spans="1:7" s="251" customFormat="1" ht="12.75">
      <c r="A26" s="317" t="s">
        <v>513</v>
      </c>
      <c r="B26" s="318">
        <v>23</v>
      </c>
      <c r="C26" s="318"/>
      <c r="D26" s="266">
        <v>0</v>
      </c>
      <c r="E26" s="266">
        <v>0</v>
      </c>
      <c r="F26" s="266">
        <v>0</v>
      </c>
      <c r="G26" s="266">
        <v>0</v>
      </c>
    </row>
    <row r="27" spans="1:7" s="251" customFormat="1" ht="12.75">
      <c r="A27" s="317" t="s">
        <v>514</v>
      </c>
      <c r="B27" s="318">
        <v>24</v>
      </c>
      <c r="C27" s="318"/>
      <c r="D27" s="266">
        <v>0</v>
      </c>
      <c r="E27" s="266">
        <v>0</v>
      </c>
      <c r="F27" s="266">
        <v>0</v>
      </c>
      <c r="G27" s="266">
        <v>0</v>
      </c>
    </row>
    <row r="28" spans="1:7" s="251" customFormat="1" ht="12.75">
      <c r="A28" s="317" t="s">
        <v>89</v>
      </c>
      <c r="B28" s="318">
        <v>25</v>
      </c>
      <c r="C28" s="318"/>
      <c r="D28" s="266">
        <f>-23000000000</f>
        <v>-23000000000</v>
      </c>
      <c r="E28" s="266">
        <v>-66600000000</v>
      </c>
      <c r="F28" s="266">
        <v>-2500000000</v>
      </c>
      <c r="G28" s="266">
        <v>-17600000000</v>
      </c>
    </row>
    <row r="29" spans="1:9" s="251" customFormat="1" ht="12.75">
      <c r="A29" s="317" t="s">
        <v>90</v>
      </c>
      <c r="B29" s="318">
        <v>26</v>
      </c>
      <c r="C29" s="318"/>
      <c r="D29" s="266">
        <v>20154985592</v>
      </c>
      <c r="E29" s="266">
        <v>53554985592</v>
      </c>
      <c r="F29" s="266">
        <v>1000000000</v>
      </c>
      <c r="G29" s="266">
        <v>4500000000</v>
      </c>
      <c r="I29" s="354"/>
    </row>
    <row r="30" spans="1:9" s="251" customFormat="1" ht="12.75">
      <c r="A30" s="317" t="s">
        <v>91</v>
      </c>
      <c r="B30" s="318">
        <v>27</v>
      </c>
      <c r="C30" s="318"/>
      <c r="D30" s="266">
        <v>1622312742</v>
      </c>
      <c r="E30" s="266">
        <v>2972979547</v>
      </c>
      <c r="F30" s="266">
        <v>341160836</v>
      </c>
      <c r="G30" s="266">
        <v>912137764</v>
      </c>
      <c r="I30" s="355"/>
    </row>
    <row r="31" spans="1:9" s="251" customFormat="1" ht="14.25">
      <c r="A31" s="319" t="s">
        <v>92</v>
      </c>
      <c r="B31" s="320">
        <v>30</v>
      </c>
      <c r="C31" s="318"/>
      <c r="D31" s="321">
        <f>SUM(D22:D30)</f>
        <v>-1222701666</v>
      </c>
      <c r="E31" s="321">
        <f>SUM(E22:E30)</f>
        <v>-10072034861</v>
      </c>
      <c r="F31" s="321">
        <v>-1158839164</v>
      </c>
      <c r="G31" s="321">
        <v>-12226953145</v>
      </c>
      <c r="I31" s="356"/>
    </row>
    <row r="32" spans="1:9" s="251" customFormat="1" ht="14.25">
      <c r="A32" s="319" t="s">
        <v>93</v>
      </c>
      <c r="B32" s="318"/>
      <c r="C32" s="318"/>
      <c r="D32" s="307">
        <v>0</v>
      </c>
      <c r="E32" s="307">
        <v>0</v>
      </c>
      <c r="F32" s="266">
        <v>0</v>
      </c>
      <c r="G32" s="322">
        <v>0</v>
      </c>
      <c r="I32" s="357"/>
    </row>
    <row r="33" spans="1:9" s="251" customFormat="1" ht="12.75">
      <c r="A33" s="317" t="s">
        <v>447</v>
      </c>
      <c r="B33" s="318">
        <v>31</v>
      </c>
      <c r="C33" s="318"/>
      <c r="D33" s="307">
        <v>0</v>
      </c>
      <c r="E33" s="307">
        <v>0</v>
      </c>
      <c r="F33" s="266">
        <v>0</v>
      </c>
      <c r="G33" s="322">
        <v>0</v>
      </c>
      <c r="I33" s="354"/>
    </row>
    <row r="34" spans="1:9" s="251" customFormat="1" ht="12.75">
      <c r="A34" s="317" t="s">
        <v>446</v>
      </c>
      <c r="B34" s="318">
        <v>32</v>
      </c>
      <c r="C34" s="318"/>
      <c r="D34" s="307">
        <v>0</v>
      </c>
      <c r="E34" s="307">
        <v>0</v>
      </c>
      <c r="F34" s="266">
        <v>0</v>
      </c>
      <c r="G34" s="322">
        <v>0</v>
      </c>
      <c r="I34" s="355"/>
    </row>
    <row r="35" spans="1:9" s="251" customFormat="1" ht="12.75">
      <c r="A35" s="317" t="s">
        <v>94</v>
      </c>
      <c r="B35" s="318"/>
      <c r="C35" s="318"/>
      <c r="D35" s="307">
        <v>0</v>
      </c>
      <c r="E35" s="307">
        <v>0</v>
      </c>
      <c r="F35" s="266">
        <v>0</v>
      </c>
      <c r="G35" s="322">
        <v>0</v>
      </c>
      <c r="I35" s="357"/>
    </row>
    <row r="36" spans="1:9" s="251" customFormat="1" ht="12.75">
      <c r="A36" s="323" t="s">
        <v>95</v>
      </c>
      <c r="B36" s="324">
        <v>33</v>
      </c>
      <c r="C36" s="324"/>
      <c r="D36" s="307">
        <v>0</v>
      </c>
      <c r="E36" s="307">
        <v>0</v>
      </c>
      <c r="F36" s="266">
        <v>0</v>
      </c>
      <c r="G36" s="322">
        <v>0</v>
      </c>
      <c r="I36" s="356"/>
    </row>
    <row r="37" spans="1:9" s="251" customFormat="1" ht="12.75">
      <c r="A37" s="317" t="s">
        <v>96</v>
      </c>
      <c r="B37" s="318">
        <v>34</v>
      </c>
      <c r="C37" s="318"/>
      <c r="D37" s="307">
        <v>0</v>
      </c>
      <c r="E37" s="307">
        <v>0</v>
      </c>
      <c r="F37" s="266">
        <v>0</v>
      </c>
      <c r="G37" s="322">
        <v>0</v>
      </c>
      <c r="I37" s="357"/>
    </row>
    <row r="38" spans="1:9" s="251" customFormat="1" ht="12.75">
      <c r="A38" s="317" t="s">
        <v>97</v>
      </c>
      <c r="B38" s="318">
        <v>35</v>
      </c>
      <c r="C38" s="318"/>
      <c r="D38" s="307">
        <v>0</v>
      </c>
      <c r="E38" s="307">
        <v>0</v>
      </c>
      <c r="F38" s="266">
        <v>0</v>
      </c>
      <c r="G38" s="322">
        <v>0</v>
      </c>
      <c r="I38" s="357"/>
    </row>
    <row r="39" spans="1:9" s="251" customFormat="1" ht="12.75">
      <c r="A39" s="317" t="s">
        <v>98</v>
      </c>
      <c r="B39" s="318">
        <v>36</v>
      </c>
      <c r="C39" s="318"/>
      <c r="D39" s="266"/>
      <c r="E39" s="266">
        <v>-812635760</v>
      </c>
      <c r="F39" s="266">
        <v>-157228000</v>
      </c>
      <c r="G39" s="266">
        <v>-1178975965</v>
      </c>
      <c r="I39" s="354"/>
    </row>
    <row r="40" spans="1:9" s="251" customFormat="1" ht="14.25">
      <c r="A40" s="319" t="s">
        <v>99</v>
      </c>
      <c r="B40" s="320">
        <v>40</v>
      </c>
      <c r="C40" s="318"/>
      <c r="D40" s="321">
        <f>SUM(D32:D39)</f>
        <v>0</v>
      </c>
      <c r="E40" s="321">
        <f>SUM(E32:E39)</f>
        <v>-812635760</v>
      </c>
      <c r="F40" s="321">
        <v>-157228000</v>
      </c>
      <c r="G40" s="321">
        <v>-1178975965</v>
      </c>
      <c r="I40" s="355"/>
    </row>
    <row r="41" spans="1:9" s="251" customFormat="1" ht="14.25">
      <c r="A41" s="319" t="s">
        <v>100</v>
      </c>
      <c r="B41" s="320">
        <v>50</v>
      </c>
      <c r="C41" s="318"/>
      <c r="D41" s="321">
        <f>D20+D31+D39</f>
        <v>2880615464</v>
      </c>
      <c r="E41" s="321">
        <f>E20+E31+E39</f>
        <v>15402551335</v>
      </c>
      <c r="F41" s="321">
        <v>-1148171966</v>
      </c>
      <c r="G41" s="321">
        <v>-149307817</v>
      </c>
      <c r="I41" s="352"/>
    </row>
    <row r="42" spans="1:9" s="251" customFormat="1" ht="14.25">
      <c r="A42" s="319" t="s">
        <v>101</v>
      </c>
      <c r="B42" s="320">
        <v>60</v>
      </c>
      <c r="C42" s="318"/>
      <c r="D42" s="267">
        <v>19665971911</v>
      </c>
      <c r="E42" s="267">
        <f>1544036040+5600000000</f>
        <v>7144036040</v>
      </c>
      <c r="F42" s="267">
        <v>8292208006</v>
      </c>
      <c r="G42" s="267">
        <v>7293343857</v>
      </c>
      <c r="I42" s="353"/>
    </row>
    <row r="43" spans="1:9" s="251" customFormat="1" ht="12.75">
      <c r="A43" s="317" t="s">
        <v>102</v>
      </c>
      <c r="B43" s="318">
        <v>61</v>
      </c>
      <c r="C43" s="318"/>
      <c r="D43" s="307">
        <v>0</v>
      </c>
      <c r="E43" s="307"/>
      <c r="F43" s="318"/>
      <c r="G43" s="322"/>
      <c r="I43" s="353"/>
    </row>
    <row r="44" spans="1:7" s="251" customFormat="1" ht="14.25">
      <c r="A44" s="319" t="s">
        <v>103</v>
      </c>
      <c r="B44" s="320">
        <v>70</v>
      </c>
      <c r="C44" s="318" t="s">
        <v>180</v>
      </c>
      <c r="D44" s="321">
        <f>D41+D42+D43</f>
        <v>22546587375</v>
      </c>
      <c r="E44" s="321">
        <f>E41+E42+E43</f>
        <v>22546587375</v>
      </c>
      <c r="F44" s="321">
        <v>7144036040</v>
      </c>
      <c r="G44" s="321">
        <v>7144036040</v>
      </c>
    </row>
    <row r="45" spans="1:7" s="251" customFormat="1" ht="12.75">
      <c r="A45" s="325"/>
      <c r="B45" s="326"/>
      <c r="C45" s="326"/>
      <c r="D45" s="327"/>
      <c r="E45" s="327"/>
      <c r="F45" s="328"/>
      <c r="G45" s="329"/>
    </row>
    <row r="46" spans="1:9" s="251" customFormat="1" ht="12.75">
      <c r="A46" s="250"/>
      <c r="B46" s="250"/>
      <c r="C46" s="250"/>
      <c r="D46" s="253"/>
      <c r="E46" s="302"/>
      <c r="F46" s="250"/>
      <c r="I46" s="353"/>
    </row>
    <row r="47" spans="1:7" ht="14.25">
      <c r="A47" s="250"/>
      <c r="B47" s="250"/>
      <c r="C47" s="250"/>
      <c r="D47" s="407" t="s">
        <v>528</v>
      </c>
      <c r="E47" s="407"/>
      <c r="F47" s="407"/>
      <c r="G47" s="407"/>
    </row>
    <row r="48" spans="1:7" ht="15">
      <c r="A48" s="330" t="s">
        <v>521</v>
      </c>
      <c r="B48" s="331"/>
      <c r="C48" s="331"/>
      <c r="D48" s="427" t="s">
        <v>515</v>
      </c>
      <c r="E48" s="427"/>
      <c r="F48" s="427"/>
      <c r="G48" s="427"/>
    </row>
    <row r="49" spans="1:7" ht="14.25">
      <c r="A49" s="250"/>
      <c r="B49" s="250"/>
      <c r="C49" s="250"/>
      <c r="D49" s="302"/>
      <c r="E49" s="250"/>
      <c r="F49" s="250"/>
      <c r="G49" s="251"/>
    </row>
    <row r="50" spans="1:7" ht="14.25">
      <c r="A50" s="250"/>
      <c r="B50" s="250"/>
      <c r="C50" s="250"/>
      <c r="D50" s="302"/>
      <c r="E50" s="250"/>
      <c r="F50" s="250"/>
      <c r="G50" s="251"/>
    </row>
    <row r="51" spans="1:7" ht="14.25">
      <c r="A51" s="250"/>
      <c r="B51" s="250"/>
      <c r="C51" s="250"/>
      <c r="D51" s="250"/>
      <c r="E51" s="250"/>
      <c r="F51" s="250"/>
      <c r="G51" s="251"/>
    </row>
    <row r="52" spans="1:7" ht="16.5" customHeight="1">
      <c r="A52" s="330" t="s">
        <v>516</v>
      </c>
      <c r="B52" s="331"/>
      <c r="C52" s="331"/>
      <c r="D52" s="427" t="s">
        <v>517</v>
      </c>
      <c r="E52" s="427"/>
      <c r="F52" s="427"/>
      <c r="G52" s="427"/>
    </row>
  </sheetData>
  <mergeCells count="15">
    <mergeCell ref="D47:G47"/>
    <mergeCell ref="D48:G48"/>
    <mergeCell ref="D52:G52"/>
    <mergeCell ref="A6:G6"/>
    <mergeCell ref="A7:G7"/>
    <mergeCell ref="A8:G8"/>
    <mergeCell ref="A10:A11"/>
    <mergeCell ref="B10:B11"/>
    <mergeCell ref="C10:C11"/>
    <mergeCell ref="D10:E10"/>
    <mergeCell ref="F10:G10"/>
    <mergeCell ref="D1:G1"/>
    <mergeCell ref="C3:G3"/>
    <mergeCell ref="C4:G4"/>
    <mergeCell ref="C2:G2"/>
  </mergeCells>
  <printOptions horizontalCentered="1"/>
  <pageMargins left="0" right="0" top="0" bottom="0" header="0.511811023622047" footer="0.51181102362204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128"/>
  <sheetViews>
    <sheetView workbookViewId="0" topLeftCell="A100">
      <selection activeCell="D44" sqref="D44"/>
    </sheetView>
  </sheetViews>
  <sheetFormatPr defaultColWidth="9.00390625" defaultRowHeight="12.75"/>
  <cols>
    <col min="1" max="1" width="47.625" style="0" customWidth="1"/>
    <col min="2" max="2" width="7.375" style="0" customWidth="1"/>
    <col min="3" max="3" width="8.00390625" style="0" customWidth="1"/>
    <col min="4" max="4" width="18.75390625" style="16" customWidth="1"/>
    <col min="5" max="5" width="17.875" style="16" customWidth="1"/>
    <col min="7" max="7" width="19.00390625" style="0" customWidth="1"/>
  </cols>
  <sheetData>
    <row r="1" spans="1:5" ht="14.25">
      <c r="A1" s="26" t="s">
        <v>188</v>
      </c>
      <c r="B1" s="1"/>
      <c r="C1" s="1"/>
      <c r="D1" s="406" t="s">
        <v>524</v>
      </c>
      <c r="E1" s="406"/>
    </row>
    <row r="2" spans="1:5" ht="14.25">
      <c r="A2" s="26" t="s">
        <v>196</v>
      </c>
      <c r="B2" s="1"/>
      <c r="C2" s="1"/>
      <c r="D2" s="29" t="s">
        <v>121</v>
      </c>
      <c r="E2" s="13"/>
    </row>
    <row r="3" spans="1:5" ht="14.25">
      <c r="A3" s="1"/>
      <c r="B3" s="1"/>
      <c r="C3" s="1"/>
      <c r="D3" s="14" t="s">
        <v>192</v>
      </c>
      <c r="E3" s="13"/>
    </row>
    <row r="4" spans="1:5" ht="14.25">
      <c r="A4" s="1"/>
      <c r="B4" s="1"/>
      <c r="C4" s="1"/>
      <c r="D4" s="436" t="s">
        <v>122</v>
      </c>
      <c r="E4" s="436"/>
    </row>
    <row r="5" spans="1:5" ht="14.25">
      <c r="A5" s="1"/>
      <c r="B5" s="1"/>
      <c r="C5" s="1"/>
      <c r="D5" s="14"/>
      <c r="E5" s="13"/>
    </row>
    <row r="6" spans="1:5" ht="18">
      <c r="A6" s="412" t="s">
        <v>2</v>
      </c>
      <c r="B6" s="412"/>
      <c r="C6" s="412"/>
      <c r="D6" s="412"/>
      <c r="E6" s="412"/>
    </row>
    <row r="7" spans="1:5" ht="14.25">
      <c r="A7" s="430" t="s">
        <v>525</v>
      </c>
      <c r="B7" s="430"/>
      <c r="C7" s="430"/>
      <c r="D7" s="430"/>
      <c r="E7" s="430"/>
    </row>
    <row r="8" spans="2:5" ht="14.25">
      <c r="B8" s="1"/>
      <c r="C8" s="1"/>
      <c r="D8" s="13"/>
      <c r="E8" s="31" t="s">
        <v>185</v>
      </c>
    </row>
    <row r="9" spans="1:5" ht="14.25" customHeight="1">
      <c r="A9" s="431" t="s">
        <v>3</v>
      </c>
      <c r="B9" s="432" t="s">
        <v>4</v>
      </c>
      <c r="C9" s="433" t="s">
        <v>191</v>
      </c>
      <c r="D9" s="435" t="s">
        <v>504</v>
      </c>
      <c r="E9" s="435" t="s">
        <v>503</v>
      </c>
    </row>
    <row r="10" spans="1:5" ht="14.25" customHeight="1">
      <c r="A10" s="431"/>
      <c r="B10" s="432"/>
      <c r="C10" s="434"/>
      <c r="D10" s="435"/>
      <c r="E10" s="435"/>
    </row>
    <row r="11" spans="1:5" ht="12.75">
      <c r="A11" s="7">
        <v>1</v>
      </c>
      <c r="B11" s="7">
        <v>2</v>
      </c>
      <c r="C11" s="7">
        <v>3</v>
      </c>
      <c r="D11" s="15">
        <v>4</v>
      </c>
      <c r="E11" s="15">
        <v>5</v>
      </c>
    </row>
    <row r="12" spans="1:5" ht="12.75">
      <c r="A12" s="10" t="s">
        <v>125</v>
      </c>
      <c r="B12" s="11">
        <v>100</v>
      </c>
      <c r="C12" s="17"/>
      <c r="D12" s="33">
        <f>D13+D16+D19+D26+D29</f>
        <v>44072863941</v>
      </c>
      <c r="E12" s="33">
        <f>E13+E16+E19+E26+E29</f>
        <v>45518636220</v>
      </c>
    </row>
    <row r="13" spans="1:5" ht="12.75">
      <c r="A13" s="8" t="s">
        <v>5</v>
      </c>
      <c r="B13" s="9">
        <v>110</v>
      </c>
      <c r="C13" s="18"/>
      <c r="D13" s="34">
        <f>D14+D15</f>
        <v>22546587375</v>
      </c>
      <c r="E13" s="34">
        <f>E14+E15</f>
        <v>19765971911</v>
      </c>
    </row>
    <row r="14" spans="1:5" ht="12.75">
      <c r="A14" s="3" t="s">
        <v>6</v>
      </c>
      <c r="B14" s="4">
        <v>111</v>
      </c>
      <c r="C14" s="18" t="s">
        <v>123</v>
      </c>
      <c r="D14" s="35">
        <f>514241575+666369257+29648923+236327620</f>
        <v>1446587375</v>
      </c>
      <c r="E14" s="35">
        <f>1155213046+439088426+26663343+152041345</f>
        <v>1773006160</v>
      </c>
    </row>
    <row r="15" spans="1:7" ht="12.75">
      <c r="A15" s="3" t="s">
        <v>7</v>
      </c>
      <c r="B15" s="4">
        <v>112</v>
      </c>
      <c r="C15" s="18"/>
      <c r="D15" s="35">
        <f>21000000000+100000000</f>
        <v>21100000000</v>
      </c>
      <c r="E15" s="35">
        <f>17892965751+100000000</f>
        <v>17992965751</v>
      </c>
      <c r="G15" s="16"/>
    </row>
    <row r="16" spans="1:5" ht="12.75">
      <c r="A16" s="8" t="s">
        <v>8</v>
      </c>
      <c r="B16" s="9">
        <v>120</v>
      </c>
      <c r="C16" s="18" t="s">
        <v>124</v>
      </c>
      <c r="D16" s="34">
        <f>D17+D18</f>
        <v>10048474700</v>
      </c>
      <c r="E16" s="34">
        <f>E17+E18</f>
        <v>10088583500</v>
      </c>
    </row>
    <row r="17" spans="1:7" ht="12.75">
      <c r="A17" s="3" t="s">
        <v>9</v>
      </c>
      <c r="B17" s="4">
        <v>121</v>
      </c>
      <c r="C17" s="18"/>
      <c r="D17" s="35">
        <f>9800000000+583080317</f>
        <v>10383080317</v>
      </c>
      <c r="E17" s="35">
        <f>9800000000+580160317</f>
        <v>10380160317</v>
      </c>
      <c r="G17" s="16"/>
    </row>
    <row r="18" spans="1:5" ht="12.75">
      <c r="A18" s="3" t="s">
        <v>126</v>
      </c>
      <c r="B18" s="4">
        <v>129</v>
      </c>
      <c r="C18" s="18"/>
      <c r="D18" s="35">
        <v>-334605617</v>
      </c>
      <c r="E18" s="35">
        <v>-291576817</v>
      </c>
    </row>
    <row r="19" spans="1:5" ht="12.75">
      <c r="A19" s="8" t="s">
        <v>129</v>
      </c>
      <c r="B19" s="9">
        <v>130</v>
      </c>
      <c r="C19" s="18"/>
      <c r="D19" s="34">
        <f>SUM(D20:D25)</f>
        <v>5572912935</v>
      </c>
      <c r="E19" s="34">
        <f>SUM(E20:E25)</f>
        <v>11270287229</v>
      </c>
    </row>
    <row r="20" spans="1:5" ht="12.75">
      <c r="A20" s="3" t="s">
        <v>10</v>
      </c>
      <c r="B20" s="4">
        <v>131</v>
      </c>
      <c r="C20" s="18" t="s">
        <v>127</v>
      </c>
      <c r="D20" s="35">
        <v>2909333881</v>
      </c>
      <c r="E20" s="35">
        <v>2707518884</v>
      </c>
    </row>
    <row r="21" spans="1:5" ht="12.75">
      <c r="A21" s="3" t="s">
        <v>11</v>
      </c>
      <c r="B21" s="4">
        <v>132</v>
      </c>
      <c r="C21" s="18"/>
      <c r="D21" s="35">
        <v>2064026000</v>
      </c>
      <c r="E21" s="35">
        <v>3664276736</v>
      </c>
    </row>
    <row r="22" spans="1:5" ht="12.75">
      <c r="A22" s="3" t="s">
        <v>130</v>
      </c>
      <c r="B22" s="4">
        <v>133</v>
      </c>
      <c r="C22" s="18"/>
      <c r="D22" s="35">
        <v>0</v>
      </c>
      <c r="E22" s="35">
        <v>0</v>
      </c>
    </row>
    <row r="23" spans="1:5" ht="12.75">
      <c r="A23" s="3" t="s">
        <v>12</v>
      </c>
      <c r="B23" s="4">
        <v>134</v>
      </c>
      <c r="C23" s="18"/>
      <c r="D23" s="35">
        <v>0</v>
      </c>
      <c r="E23" s="35">
        <v>0</v>
      </c>
    </row>
    <row r="24" spans="1:9" ht="12.75">
      <c r="A24" s="3" t="s">
        <v>203</v>
      </c>
      <c r="B24" s="4">
        <v>138</v>
      </c>
      <c r="C24" s="18"/>
      <c r="D24" s="35">
        <f>651550554-26997500</f>
        <v>624553054</v>
      </c>
      <c r="E24" s="35">
        <f>4942467869-18976260</f>
        <v>4923491609</v>
      </c>
      <c r="G24" s="263"/>
      <c r="H24" s="264" t="s">
        <v>457</v>
      </c>
      <c r="I24" s="264"/>
    </row>
    <row r="25" spans="1:9" ht="12.75">
      <c r="A25" s="3" t="s">
        <v>131</v>
      </c>
      <c r="B25" s="4">
        <v>139</v>
      </c>
      <c r="C25" s="18"/>
      <c r="D25" s="35">
        <v>-25000000</v>
      </c>
      <c r="E25" s="35">
        <v>-25000000</v>
      </c>
      <c r="G25" s="265">
        <v>25000000</v>
      </c>
      <c r="H25" s="264"/>
      <c r="I25" s="264"/>
    </row>
    <row r="26" spans="1:9" ht="12.75">
      <c r="A26" s="8" t="s">
        <v>13</v>
      </c>
      <c r="B26" s="9">
        <v>140</v>
      </c>
      <c r="C26" s="18"/>
      <c r="D26" s="34">
        <f>D27+D28</f>
        <v>5854549590</v>
      </c>
      <c r="E26" s="34">
        <f>E27</f>
        <v>4310444750</v>
      </c>
      <c r="G26" s="265"/>
      <c r="H26" s="264"/>
      <c r="I26" s="264"/>
    </row>
    <row r="27" spans="1:9" ht="12.75">
      <c r="A27" s="3" t="s">
        <v>14</v>
      </c>
      <c r="B27" s="4">
        <v>141</v>
      </c>
      <c r="C27" s="18" t="s">
        <v>128</v>
      </c>
      <c r="D27" s="35">
        <v>5854549590</v>
      </c>
      <c r="E27" s="35">
        <v>4310444750</v>
      </c>
      <c r="G27" s="265"/>
      <c r="H27" s="264"/>
      <c r="I27" s="264"/>
    </row>
    <row r="28" spans="1:9" ht="12.75">
      <c r="A28" s="3" t="s">
        <v>132</v>
      </c>
      <c r="B28" s="4">
        <v>149</v>
      </c>
      <c r="C28" s="18"/>
      <c r="D28" s="35"/>
      <c r="E28" s="35">
        <v>0</v>
      </c>
      <c r="G28" s="263"/>
      <c r="H28" s="264"/>
      <c r="I28" s="264"/>
    </row>
    <row r="29" spans="1:7" ht="12.75">
      <c r="A29" s="8" t="s">
        <v>15</v>
      </c>
      <c r="B29" s="9">
        <v>150</v>
      </c>
      <c r="C29" s="18"/>
      <c r="D29" s="34">
        <f>SUM(D30:D33)</f>
        <v>50339341</v>
      </c>
      <c r="E29" s="34">
        <f>SUM(E30:E33)</f>
        <v>83348830</v>
      </c>
      <c r="G29" s="16"/>
    </row>
    <row r="30" spans="1:5" ht="12.75">
      <c r="A30" s="3" t="s">
        <v>16</v>
      </c>
      <c r="B30" s="4">
        <v>151</v>
      </c>
      <c r="C30" s="18"/>
      <c r="D30" s="35">
        <v>23341841</v>
      </c>
      <c r="E30" s="35">
        <v>64372570</v>
      </c>
    </row>
    <row r="31" spans="1:7" ht="12.75">
      <c r="A31" s="3" t="s">
        <v>133</v>
      </c>
      <c r="B31" s="4">
        <v>152</v>
      </c>
      <c r="C31" s="18"/>
      <c r="D31" s="35">
        <v>0</v>
      </c>
      <c r="E31" s="35">
        <v>0</v>
      </c>
      <c r="G31" s="16"/>
    </row>
    <row r="32" spans="1:7" ht="12.75">
      <c r="A32" s="3" t="s">
        <v>134</v>
      </c>
      <c r="B32" s="4">
        <v>154</v>
      </c>
      <c r="C32" s="18" t="s">
        <v>135</v>
      </c>
      <c r="D32" s="35">
        <v>0</v>
      </c>
      <c r="E32" s="35">
        <v>0</v>
      </c>
      <c r="G32" s="16"/>
    </row>
    <row r="33" spans="1:8" ht="12.75">
      <c r="A33" s="3" t="s">
        <v>204</v>
      </c>
      <c r="B33" s="4">
        <v>158</v>
      </c>
      <c r="C33" s="18"/>
      <c r="D33" s="35">
        <v>26997500</v>
      </c>
      <c r="E33" s="35">
        <v>18976260</v>
      </c>
      <c r="G33" s="16"/>
      <c r="H33" s="264" t="s">
        <v>440</v>
      </c>
    </row>
    <row r="34" spans="1:5" ht="12.75">
      <c r="A34" s="8" t="s">
        <v>17</v>
      </c>
      <c r="B34" s="9">
        <v>200</v>
      </c>
      <c r="C34" s="18"/>
      <c r="D34" s="34">
        <f>D35+D41+D52+D55+D60</f>
        <v>4311008901</v>
      </c>
      <c r="E34" s="34">
        <f>E35+E41+E52+E55+E60</f>
        <v>4456054009</v>
      </c>
    </row>
    <row r="35" spans="1:5" ht="12.75">
      <c r="A35" s="8" t="s">
        <v>18</v>
      </c>
      <c r="B35" s="9">
        <v>210</v>
      </c>
      <c r="C35" s="18"/>
      <c r="D35" s="34"/>
      <c r="E35" s="34"/>
    </row>
    <row r="36" spans="1:5" ht="12.75">
      <c r="A36" s="3" t="s">
        <v>19</v>
      </c>
      <c r="B36" s="4">
        <v>211</v>
      </c>
      <c r="C36" s="18"/>
      <c r="D36" s="35">
        <v>0</v>
      </c>
      <c r="E36" s="35">
        <v>0</v>
      </c>
    </row>
    <row r="37" spans="1:5" ht="12.75">
      <c r="A37" s="3" t="s">
        <v>136</v>
      </c>
      <c r="B37" s="4">
        <v>212</v>
      </c>
      <c r="C37" s="18"/>
      <c r="D37" s="35">
        <v>0</v>
      </c>
      <c r="E37" s="35">
        <v>0</v>
      </c>
    </row>
    <row r="38" spans="1:5" ht="12.75">
      <c r="A38" s="3" t="s">
        <v>137</v>
      </c>
      <c r="B38" s="4">
        <v>212</v>
      </c>
      <c r="C38" s="18" t="s">
        <v>138</v>
      </c>
      <c r="D38" s="35">
        <v>0</v>
      </c>
      <c r="E38" s="35">
        <v>0</v>
      </c>
    </row>
    <row r="39" spans="1:5" ht="12.75">
      <c r="A39" s="3" t="s">
        <v>190</v>
      </c>
      <c r="B39" s="4">
        <v>218</v>
      </c>
      <c r="C39" s="18" t="s">
        <v>139</v>
      </c>
      <c r="D39" s="35"/>
      <c r="E39" s="35"/>
    </row>
    <row r="40" spans="1:5" ht="12.75">
      <c r="A40" s="3" t="s">
        <v>20</v>
      </c>
      <c r="B40" s="4">
        <v>219</v>
      </c>
      <c r="C40" s="18"/>
      <c r="D40" s="35">
        <v>0</v>
      </c>
      <c r="E40" s="35">
        <v>0</v>
      </c>
    </row>
    <row r="41" spans="1:5" ht="12.75">
      <c r="A41" s="8" t="s">
        <v>21</v>
      </c>
      <c r="B41" s="9">
        <v>220</v>
      </c>
      <c r="C41" s="18"/>
      <c r="D41" s="34">
        <f>D42+D45+D48+D51</f>
        <v>4223210504</v>
      </c>
      <c r="E41" s="34">
        <f>E42+E45+E48+E51</f>
        <v>4328921024</v>
      </c>
    </row>
    <row r="42" spans="1:5" ht="12.75">
      <c r="A42" s="3" t="s">
        <v>22</v>
      </c>
      <c r="B42" s="4">
        <v>221</v>
      </c>
      <c r="C42" s="18" t="s">
        <v>140</v>
      </c>
      <c r="D42" s="35">
        <f>D43+D44</f>
        <v>1682364430</v>
      </c>
      <c r="E42" s="35">
        <f>E43+E44</f>
        <v>1772864020</v>
      </c>
    </row>
    <row r="43" spans="1:7" ht="12.75">
      <c r="A43" s="3" t="s">
        <v>23</v>
      </c>
      <c r="B43" s="4">
        <v>222</v>
      </c>
      <c r="C43" s="18"/>
      <c r="D43" s="35">
        <f>9914103958-298503453+33200000+12727273</f>
        <v>9661527778</v>
      </c>
      <c r="E43" s="35">
        <f>9914103958-298503453+33200000</f>
        <v>9648800505</v>
      </c>
      <c r="G43" s="16"/>
    </row>
    <row r="44" spans="1:5" ht="12.75">
      <c r="A44" s="3" t="s">
        <v>24</v>
      </c>
      <c r="B44" s="4">
        <v>223</v>
      </c>
      <c r="C44" s="18"/>
      <c r="D44" s="35">
        <v>-7979163348</v>
      </c>
      <c r="E44" s="35">
        <v>-7875936485</v>
      </c>
    </row>
    <row r="45" spans="1:5" ht="12.75">
      <c r="A45" s="3" t="s">
        <v>25</v>
      </c>
      <c r="B45" s="4">
        <v>224</v>
      </c>
      <c r="C45" s="18" t="s">
        <v>141</v>
      </c>
      <c r="D45" s="35">
        <v>0</v>
      </c>
      <c r="E45" s="35">
        <v>0</v>
      </c>
    </row>
    <row r="46" spans="1:5" ht="12.75">
      <c r="A46" s="3" t="s">
        <v>26</v>
      </c>
      <c r="B46" s="4">
        <v>225</v>
      </c>
      <c r="C46" s="18"/>
      <c r="D46" s="35">
        <v>0</v>
      </c>
      <c r="E46" s="35">
        <v>0</v>
      </c>
    </row>
    <row r="47" spans="1:5" ht="15.75">
      <c r="A47" s="3" t="s">
        <v>27</v>
      </c>
      <c r="B47" s="4">
        <v>226</v>
      </c>
      <c r="C47" s="18"/>
      <c r="D47" s="35">
        <v>0</v>
      </c>
      <c r="E47" s="35">
        <v>0</v>
      </c>
    </row>
    <row r="48" spans="1:5" ht="15.75">
      <c r="A48" s="3" t="s">
        <v>28</v>
      </c>
      <c r="B48" s="4">
        <v>227</v>
      </c>
      <c r="C48" s="18" t="s">
        <v>142</v>
      </c>
      <c r="D48" s="35">
        <f>SUM(D49:D50)</f>
        <v>2540846074</v>
      </c>
      <c r="E48" s="35">
        <f>SUM(E49:E50)</f>
        <v>2556057004</v>
      </c>
    </row>
    <row r="49" spans="1:5" ht="15.75">
      <c r="A49" s="3" t="s">
        <v>26</v>
      </c>
      <c r="B49" s="4">
        <v>228</v>
      </c>
      <c r="C49" s="18"/>
      <c r="D49" s="35">
        <f>10933745533-8074090786</f>
        <v>2859654747</v>
      </c>
      <c r="E49" s="35">
        <f>10933745533-8074090786</f>
        <v>2859654747</v>
      </c>
    </row>
    <row r="50" spans="1:5" ht="15.75">
      <c r="A50" s="3" t="s">
        <v>27</v>
      </c>
      <c r="B50" s="4">
        <v>229</v>
      </c>
      <c r="C50" s="18"/>
      <c r="D50" s="35">
        <f>-318808673</f>
        <v>-318808673</v>
      </c>
      <c r="E50" s="35">
        <f>-303597743</f>
        <v>-303597743</v>
      </c>
    </row>
    <row r="51" spans="1:5" ht="15.75">
      <c r="A51" s="3" t="s">
        <v>29</v>
      </c>
      <c r="B51" s="4">
        <v>230</v>
      </c>
      <c r="C51" s="18" t="s">
        <v>143</v>
      </c>
      <c r="D51" s="35"/>
      <c r="E51" s="35"/>
    </row>
    <row r="52" spans="1:5" ht="15.75">
      <c r="A52" s="8" t="s">
        <v>30</v>
      </c>
      <c r="B52" s="9">
        <v>240</v>
      </c>
      <c r="C52" s="18" t="s">
        <v>144</v>
      </c>
      <c r="D52" s="34">
        <v>0</v>
      </c>
      <c r="E52" s="34">
        <v>0</v>
      </c>
    </row>
    <row r="53" spans="1:5" ht="15.75">
      <c r="A53" s="3" t="s">
        <v>31</v>
      </c>
      <c r="B53" s="4">
        <v>241</v>
      </c>
      <c r="C53" s="18"/>
      <c r="D53" s="35">
        <v>0</v>
      </c>
      <c r="E53" s="35">
        <v>0</v>
      </c>
    </row>
    <row r="54" spans="1:5" ht="15.75">
      <c r="A54" s="3" t="s">
        <v>120</v>
      </c>
      <c r="B54" s="4">
        <v>242</v>
      </c>
      <c r="C54" s="18"/>
      <c r="D54" s="35">
        <v>0</v>
      </c>
      <c r="E54" s="35">
        <v>0</v>
      </c>
    </row>
    <row r="55" spans="1:5" ht="15.75">
      <c r="A55" s="8" t="s">
        <v>32</v>
      </c>
      <c r="B55" s="9">
        <v>250</v>
      </c>
      <c r="C55" s="18"/>
      <c r="D55" s="34">
        <v>0</v>
      </c>
      <c r="E55" s="34">
        <v>0</v>
      </c>
    </row>
    <row r="56" spans="1:5" ht="15.75">
      <c r="A56" s="3" t="s">
        <v>33</v>
      </c>
      <c r="B56" s="4">
        <v>251</v>
      </c>
      <c r="C56" s="18"/>
      <c r="D56" s="35">
        <v>0</v>
      </c>
      <c r="E56" s="35">
        <v>0</v>
      </c>
    </row>
    <row r="57" spans="1:5" ht="15.75">
      <c r="A57" s="3" t="s">
        <v>34</v>
      </c>
      <c r="B57" s="4">
        <v>252</v>
      </c>
      <c r="C57" s="18"/>
      <c r="D57" s="35">
        <v>0</v>
      </c>
      <c r="E57" s="35">
        <v>0</v>
      </c>
    </row>
    <row r="58" spans="1:5" ht="15.75">
      <c r="A58" s="3" t="s">
        <v>35</v>
      </c>
      <c r="B58" s="4">
        <v>258</v>
      </c>
      <c r="C58" s="18" t="s">
        <v>145</v>
      </c>
      <c r="D58" s="35">
        <v>0</v>
      </c>
      <c r="E58" s="35">
        <v>0</v>
      </c>
    </row>
    <row r="59" spans="1:5" ht="15.75">
      <c r="A59" s="3" t="s">
        <v>36</v>
      </c>
      <c r="B59" s="4">
        <v>259</v>
      </c>
      <c r="C59" s="19"/>
      <c r="D59" s="35">
        <v>0</v>
      </c>
      <c r="E59" s="35">
        <v>0</v>
      </c>
    </row>
    <row r="60" spans="1:5" ht="15.75">
      <c r="A60" s="8" t="s">
        <v>37</v>
      </c>
      <c r="B60" s="9">
        <v>260</v>
      </c>
      <c r="C60" s="19"/>
      <c r="D60" s="34">
        <f>SUM(D61:D63)</f>
        <v>87798397</v>
      </c>
      <c r="E60" s="34">
        <f>SUM(E61:E63)</f>
        <v>127132985</v>
      </c>
    </row>
    <row r="61" spans="1:5" ht="15.75">
      <c r="A61" s="3" t="s">
        <v>38</v>
      </c>
      <c r="B61" s="4">
        <v>261</v>
      </c>
      <c r="C61" s="18" t="s">
        <v>146</v>
      </c>
      <c r="D61" s="35">
        <v>0</v>
      </c>
      <c r="E61" s="35">
        <v>0</v>
      </c>
    </row>
    <row r="62" spans="1:5" ht="15.75">
      <c r="A62" s="3" t="s">
        <v>39</v>
      </c>
      <c r="B62" s="4">
        <v>262</v>
      </c>
      <c r="C62" s="18" t="s">
        <v>147</v>
      </c>
      <c r="D62" s="35">
        <f>127132985-39334588</f>
        <v>87798397</v>
      </c>
      <c r="E62" s="35">
        <v>127132985</v>
      </c>
    </row>
    <row r="63" spans="1:5" ht="15.75">
      <c r="A63" s="3" t="s">
        <v>40</v>
      </c>
      <c r="B63" s="4">
        <v>268</v>
      </c>
      <c r="C63" s="19"/>
      <c r="D63" s="35">
        <v>0</v>
      </c>
      <c r="E63" s="35">
        <v>0</v>
      </c>
    </row>
    <row r="64" spans="1:5" ht="15.75">
      <c r="A64" s="5"/>
      <c r="B64" s="6"/>
      <c r="C64" s="20"/>
      <c r="D64" s="36">
        <v>0</v>
      </c>
      <c r="E64" s="36">
        <v>0</v>
      </c>
    </row>
    <row r="65" spans="1:5" ht="17.25" customHeight="1">
      <c r="A65" s="12" t="s">
        <v>66</v>
      </c>
      <c r="B65" s="12">
        <v>270</v>
      </c>
      <c r="C65" s="25"/>
      <c r="D65" s="37">
        <f>D12+D34</f>
        <v>48383872842</v>
      </c>
      <c r="E65" s="37">
        <f>E12+E34</f>
        <v>49974690229</v>
      </c>
    </row>
    <row r="66" spans="1:5" ht="14.25">
      <c r="A66" s="2"/>
      <c r="B66" s="2"/>
      <c r="C66" s="23"/>
      <c r="D66" s="24"/>
      <c r="E66" s="24"/>
    </row>
    <row r="67" spans="1:5" ht="14.25">
      <c r="A67" s="2"/>
      <c r="B67" s="2"/>
      <c r="C67" s="23"/>
      <c r="D67" s="24"/>
      <c r="E67" s="24"/>
    </row>
    <row r="68" spans="1:5" ht="14.25">
      <c r="A68" s="2"/>
      <c r="B68" s="2"/>
      <c r="C68" s="23"/>
      <c r="D68" s="24"/>
      <c r="E68" s="24"/>
    </row>
    <row r="69" spans="1:5" ht="14.25">
      <c r="A69" s="2"/>
      <c r="B69" s="2"/>
      <c r="C69" s="23"/>
      <c r="D69" s="24"/>
      <c r="E69" s="24"/>
    </row>
    <row r="70" spans="1:5" ht="14.25">
      <c r="A70" s="2"/>
      <c r="B70" s="2"/>
      <c r="C70" s="23"/>
      <c r="D70" s="24"/>
      <c r="E70" s="24"/>
    </row>
    <row r="71" spans="1:5" ht="14.25">
      <c r="A71" s="2"/>
      <c r="B71" s="2"/>
      <c r="C71" s="23"/>
      <c r="D71" s="24"/>
      <c r="E71" s="24"/>
    </row>
    <row r="72" spans="1:5" ht="14.25">
      <c r="A72" s="2"/>
      <c r="B72" s="2"/>
      <c r="C72" s="23"/>
      <c r="D72" s="24"/>
      <c r="E72" s="24"/>
    </row>
    <row r="73" spans="1:5" ht="14.25">
      <c r="A73" s="2"/>
      <c r="B73" s="2"/>
      <c r="C73" s="23"/>
      <c r="D73" s="24"/>
      <c r="E73" s="24"/>
    </row>
    <row r="74" spans="1:5" ht="14.25">
      <c r="A74" s="2"/>
      <c r="B74" s="2"/>
      <c r="C74" s="23"/>
      <c r="D74" s="24"/>
      <c r="E74" s="24"/>
    </row>
    <row r="75" spans="1:5" ht="14.25">
      <c r="A75" s="2"/>
      <c r="B75" s="2"/>
      <c r="C75" s="23"/>
      <c r="D75" s="24"/>
      <c r="E75" s="24"/>
    </row>
    <row r="76" spans="1:5" ht="14.25">
      <c r="A76" s="2"/>
      <c r="B76" s="2"/>
      <c r="C76" s="23"/>
      <c r="D76" s="24"/>
      <c r="E76" s="24"/>
    </row>
    <row r="77" spans="1:5" ht="14.25">
      <c r="A77" s="2"/>
      <c r="B77" s="2"/>
      <c r="C77" s="23"/>
      <c r="D77" s="24"/>
      <c r="E77" s="24"/>
    </row>
    <row r="78" spans="1:5" ht="14.25">
      <c r="A78" s="2"/>
      <c r="B78" s="2"/>
      <c r="C78" s="23"/>
      <c r="D78" s="24"/>
      <c r="E78" s="24"/>
    </row>
    <row r="79" spans="1:5" ht="14.25">
      <c r="A79" s="2"/>
      <c r="B79" s="2"/>
      <c r="C79" s="23"/>
      <c r="D79" s="24"/>
      <c r="E79" s="24"/>
    </row>
    <row r="80" spans="1:5" ht="14.25">
      <c r="A80" s="2"/>
      <c r="B80" s="2"/>
      <c r="C80" s="23"/>
      <c r="D80" s="24"/>
      <c r="E80" s="24"/>
    </row>
    <row r="81" spans="1:5" ht="14.25">
      <c r="A81" s="2"/>
      <c r="B81" s="2"/>
      <c r="C81" s="23"/>
      <c r="D81" s="24"/>
      <c r="E81" s="24"/>
    </row>
    <row r="82" spans="1:5" ht="20.25" customHeight="1">
      <c r="A82" s="12" t="s">
        <v>41</v>
      </c>
      <c r="B82" s="12" t="s">
        <v>4</v>
      </c>
      <c r="C82" s="12" t="s">
        <v>186</v>
      </c>
      <c r="D82" s="22" t="s">
        <v>504</v>
      </c>
      <c r="E82" s="22" t="s">
        <v>505</v>
      </c>
    </row>
    <row r="83" spans="1:5" ht="18.75" customHeight="1">
      <c r="A83" s="10" t="s">
        <v>65</v>
      </c>
      <c r="B83" s="11">
        <v>300</v>
      </c>
      <c r="C83" s="17"/>
      <c r="D83" s="38">
        <f>D84+D96</f>
        <v>9058364218</v>
      </c>
      <c r="E83" s="38">
        <f>E84+E96</f>
        <v>12492492198</v>
      </c>
    </row>
    <row r="84" spans="1:5" ht="15.75">
      <c r="A84" s="8" t="s">
        <v>42</v>
      </c>
      <c r="B84" s="9">
        <v>310</v>
      </c>
      <c r="C84" s="18"/>
      <c r="D84" s="34">
        <f>SUM(D85:D95)</f>
        <v>8967294778</v>
      </c>
      <c r="E84" s="34">
        <f>SUM(E85:E95)</f>
        <v>12447351937</v>
      </c>
    </row>
    <row r="85" spans="1:5" ht="15.75">
      <c r="A85" s="3" t="s">
        <v>43</v>
      </c>
      <c r="B85" s="4">
        <v>311</v>
      </c>
      <c r="C85" s="18" t="s">
        <v>148</v>
      </c>
      <c r="D85" s="35">
        <v>0</v>
      </c>
      <c r="E85" s="35">
        <v>0</v>
      </c>
    </row>
    <row r="86" spans="1:5" ht="15.75">
      <c r="A86" s="3" t="s">
        <v>44</v>
      </c>
      <c r="B86" s="4">
        <v>312</v>
      </c>
      <c r="C86" s="18"/>
      <c r="D86" s="35">
        <v>4137790204</v>
      </c>
      <c r="E86" s="35">
        <v>3901813254</v>
      </c>
    </row>
    <row r="87" spans="1:5" ht="15.75">
      <c r="A87" s="3" t="s">
        <v>45</v>
      </c>
      <c r="B87" s="4">
        <v>313</v>
      </c>
      <c r="C87" s="18"/>
      <c r="D87" s="35">
        <v>138975767</v>
      </c>
      <c r="E87" s="35">
        <v>123130496</v>
      </c>
    </row>
    <row r="88" spans="1:5" ht="15.75">
      <c r="A88" s="3" t="s">
        <v>46</v>
      </c>
      <c r="B88" s="4">
        <v>314</v>
      </c>
      <c r="C88" s="18" t="s">
        <v>149</v>
      </c>
      <c r="D88" s="35">
        <v>1992840025</v>
      </c>
      <c r="E88" s="35">
        <v>5353484902</v>
      </c>
    </row>
    <row r="89" spans="1:5" ht="15.75">
      <c r="A89" s="3" t="s">
        <v>150</v>
      </c>
      <c r="B89" s="4">
        <v>315</v>
      </c>
      <c r="C89" s="18"/>
      <c r="D89" s="35">
        <v>971266084</v>
      </c>
      <c r="E89" s="35">
        <v>364462442</v>
      </c>
    </row>
    <row r="90" spans="1:5" ht="15.75">
      <c r="A90" s="3" t="s">
        <v>47</v>
      </c>
      <c r="B90" s="4">
        <v>316</v>
      </c>
      <c r="C90" s="18" t="s">
        <v>153</v>
      </c>
      <c r="D90" s="35">
        <v>718497077</v>
      </c>
      <c r="E90" s="35">
        <v>469226265</v>
      </c>
    </row>
    <row r="91" spans="1:5" ht="15.75">
      <c r="A91" s="3" t="s">
        <v>48</v>
      </c>
      <c r="B91" s="4">
        <v>317</v>
      </c>
      <c r="C91" s="18"/>
      <c r="D91" s="35">
        <v>0</v>
      </c>
      <c r="E91" s="35">
        <v>0</v>
      </c>
    </row>
    <row r="92" spans="1:5" ht="15.75">
      <c r="A92" s="3" t="s">
        <v>49</v>
      </c>
      <c r="B92" s="4">
        <v>318</v>
      </c>
      <c r="C92" s="18"/>
      <c r="D92" s="35">
        <v>0</v>
      </c>
      <c r="E92" s="35">
        <v>0</v>
      </c>
    </row>
    <row r="93" spans="1:7" ht="15.75">
      <c r="A93" s="3" t="s">
        <v>151</v>
      </c>
      <c r="B93" s="4">
        <v>319</v>
      </c>
      <c r="C93" s="18" t="s">
        <v>154</v>
      </c>
      <c r="D93" s="35">
        <v>301222137</v>
      </c>
      <c r="E93" s="35">
        <v>1073919179</v>
      </c>
      <c r="G93" s="16"/>
    </row>
    <row r="94" spans="1:5" ht="15.75">
      <c r="A94" s="3" t="s">
        <v>152</v>
      </c>
      <c r="B94" s="4">
        <v>320</v>
      </c>
      <c r="C94" s="18"/>
      <c r="D94" s="35">
        <v>0</v>
      </c>
      <c r="E94" s="35">
        <v>0</v>
      </c>
    </row>
    <row r="95" spans="1:5" ht="15.75">
      <c r="A95" s="3" t="s">
        <v>477</v>
      </c>
      <c r="B95" s="4">
        <v>323</v>
      </c>
      <c r="C95" s="18"/>
      <c r="D95" s="35">
        <v>706703484</v>
      </c>
      <c r="E95" s="35">
        <f>902061186+56662485+61405364+141186364</f>
        <v>1161315399</v>
      </c>
    </row>
    <row r="96" spans="1:5" ht="15.75">
      <c r="A96" s="8" t="s">
        <v>58</v>
      </c>
      <c r="B96" s="9">
        <v>330</v>
      </c>
      <c r="C96" s="18"/>
      <c r="D96" s="34">
        <f>D97+D98+D99+D100+D101+D102+D103</f>
        <v>91069440</v>
      </c>
      <c r="E96" s="34">
        <f>E97+E98+E99+E100+E101+E102+E103</f>
        <v>45140261</v>
      </c>
    </row>
    <row r="97" spans="1:5" ht="15.75">
      <c r="A97" s="3" t="s">
        <v>50</v>
      </c>
      <c r="B97" s="4">
        <v>331</v>
      </c>
      <c r="C97" s="18"/>
      <c r="D97" s="35">
        <v>0</v>
      </c>
      <c r="E97" s="35">
        <v>0</v>
      </c>
    </row>
    <row r="98" spans="1:5" ht="15.75">
      <c r="A98" s="3" t="s">
        <v>51</v>
      </c>
      <c r="B98" s="4">
        <v>332</v>
      </c>
      <c r="C98" s="18" t="s">
        <v>155</v>
      </c>
      <c r="D98" s="35"/>
      <c r="E98" s="35"/>
    </row>
    <row r="99" spans="1:5" ht="15.75">
      <c r="A99" s="3" t="s">
        <v>52</v>
      </c>
      <c r="B99" s="4">
        <v>333</v>
      </c>
      <c r="C99" s="18"/>
      <c r="D99" s="35"/>
      <c r="E99" s="35"/>
    </row>
    <row r="100" spans="1:5" ht="15.75">
      <c r="A100" s="3" t="s">
        <v>53</v>
      </c>
      <c r="B100" s="4">
        <v>334</v>
      </c>
      <c r="C100" s="18" t="s">
        <v>156</v>
      </c>
      <c r="D100" s="35">
        <v>0</v>
      </c>
      <c r="E100" s="35">
        <v>0</v>
      </c>
    </row>
    <row r="101" spans="1:5" ht="15.75">
      <c r="A101" s="3" t="s">
        <v>54</v>
      </c>
      <c r="B101" s="4">
        <v>335</v>
      </c>
      <c r="C101" s="18" t="s">
        <v>147</v>
      </c>
      <c r="D101" s="35">
        <v>0</v>
      </c>
      <c r="E101" s="35">
        <v>0</v>
      </c>
    </row>
    <row r="102" spans="1:5" ht="15.75">
      <c r="A102" s="3" t="s">
        <v>157</v>
      </c>
      <c r="B102" s="4">
        <v>336</v>
      </c>
      <c r="C102" s="18"/>
      <c r="D102" s="35">
        <v>91069440</v>
      </c>
      <c r="E102" s="35">
        <v>45140261</v>
      </c>
    </row>
    <row r="103" spans="1:5" ht="15.75">
      <c r="A103" s="3" t="s">
        <v>187</v>
      </c>
      <c r="B103" s="4">
        <v>337</v>
      </c>
      <c r="C103" s="18"/>
      <c r="D103" s="35">
        <v>0</v>
      </c>
      <c r="E103" s="35">
        <v>0</v>
      </c>
    </row>
    <row r="104" spans="1:5" ht="15.75">
      <c r="A104" s="8" t="s">
        <v>64</v>
      </c>
      <c r="B104" s="9">
        <v>400</v>
      </c>
      <c r="C104" s="18"/>
      <c r="D104" s="34">
        <f>D105+D117</f>
        <v>39325508624</v>
      </c>
      <c r="E104" s="34">
        <f>E105+E117</f>
        <v>37482198031</v>
      </c>
    </row>
    <row r="105" spans="1:5" ht="15.75">
      <c r="A105" s="8" t="s">
        <v>55</v>
      </c>
      <c r="B105" s="9">
        <v>410</v>
      </c>
      <c r="C105" s="18"/>
      <c r="D105" s="34">
        <f>D106+D107+D108+D109+D110+D111+D112+D113+D114+D115+D116</f>
        <v>39325508624</v>
      </c>
      <c r="E105" s="34">
        <f>E106+E107+E108+E109+E110+E111+E112+E113+E114+E115+E116</f>
        <v>37482198031</v>
      </c>
    </row>
    <row r="106" spans="1:5" ht="15.75">
      <c r="A106" s="3" t="s">
        <v>56</v>
      </c>
      <c r="B106" s="4">
        <v>411</v>
      </c>
      <c r="C106" s="18" t="s">
        <v>158</v>
      </c>
      <c r="D106" s="35">
        <v>15207710000</v>
      </c>
      <c r="E106" s="35">
        <v>15207710000</v>
      </c>
    </row>
    <row r="107" spans="1:5" ht="15.75">
      <c r="A107" s="3" t="s">
        <v>57</v>
      </c>
      <c r="B107" s="4">
        <v>412</v>
      </c>
      <c r="C107" s="18"/>
      <c r="D107" s="35">
        <v>0</v>
      </c>
      <c r="E107" s="35">
        <v>0</v>
      </c>
    </row>
    <row r="108" spans="1:5" ht="15.75">
      <c r="A108" s="3" t="s">
        <v>159</v>
      </c>
      <c r="B108" s="4">
        <v>413</v>
      </c>
      <c r="C108" s="18"/>
      <c r="D108" s="35">
        <v>0</v>
      </c>
      <c r="E108" s="35">
        <v>0</v>
      </c>
    </row>
    <row r="109" spans="1:5" ht="15.75">
      <c r="A109" s="3" t="s">
        <v>160</v>
      </c>
      <c r="B109" s="4">
        <v>414</v>
      </c>
      <c r="C109" s="18"/>
      <c r="D109" s="35">
        <f>-165361750-474647400</f>
        <v>-640009150</v>
      </c>
      <c r="E109" s="35">
        <v>-165361750</v>
      </c>
    </row>
    <row r="110" spans="1:5" ht="15.75">
      <c r="A110" s="3" t="s">
        <v>161</v>
      </c>
      <c r="B110" s="4">
        <v>415</v>
      </c>
      <c r="C110" s="18"/>
      <c r="D110" s="35">
        <v>0</v>
      </c>
      <c r="E110" s="35">
        <v>0</v>
      </c>
    </row>
    <row r="111" spans="1:5" ht="15.75">
      <c r="A111" s="3" t="s">
        <v>162</v>
      </c>
      <c r="B111" s="4">
        <v>416</v>
      </c>
      <c r="C111" s="18"/>
      <c r="D111" s="35">
        <v>0</v>
      </c>
      <c r="E111" s="35">
        <v>0</v>
      </c>
    </row>
    <row r="112" spans="1:5" ht="15.75">
      <c r="A112" s="3" t="s">
        <v>163</v>
      </c>
      <c r="B112" s="4">
        <v>417</v>
      </c>
      <c r="C112" s="18"/>
      <c r="D112" s="35">
        <v>6393052934</v>
      </c>
      <c r="E112" s="35">
        <v>6393052934</v>
      </c>
    </row>
    <row r="113" spans="1:7" ht="15.75">
      <c r="A113" s="3" t="s">
        <v>164</v>
      </c>
      <c r="B113" s="4">
        <v>418</v>
      </c>
      <c r="C113" s="18"/>
      <c r="D113" s="35">
        <v>2872277332</v>
      </c>
      <c r="E113" s="35">
        <v>2751858370</v>
      </c>
      <c r="G113" s="16">
        <f>D113-E113</f>
        <v>120418962</v>
      </c>
    </row>
    <row r="114" spans="1:5" ht="15.75">
      <c r="A114" s="3" t="s">
        <v>165</v>
      </c>
      <c r="B114" s="4">
        <v>419</v>
      </c>
      <c r="C114" s="18"/>
      <c r="D114" s="35"/>
      <c r="E114" s="35"/>
    </row>
    <row r="115" spans="1:5" ht="15.75">
      <c r="A115" s="3" t="s">
        <v>166</v>
      </c>
      <c r="B115" s="4">
        <v>420</v>
      </c>
      <c r="C115" s="18"/>
      <c r="D115" s="35">
        <f>5007048033+8625681910+2229455034-2567246500+2197539031</f>
        <v>15492477508</v>
      </c>
      <c r="E115" s="35">
        <f>5007048033+8625681910+2229455034-2567246500</f>
        <v>13294938477</v>
      </c>
    </row>
    <row r="116" spans="1:5" ht="15.75">
      <c r="A116" s="3" t="s">
        <v>167</v>
      </c>
      <c r="B116" s="4">
        <v>421</v>
      </c>
      <c r="C116" s="18"/>
      <c r="D116" s="35">
        <v>0</v>
      </c>
      <c r="E116" s="35">
        <v>0</v>
      </c>
    </row>
    <row r="117" spans="1:5" ht="15.75">
      <c r="A117" s="8" t="s">
        <v>59</v>
      </c>
      <c r="B117" s="9">
        <v>430</v>
      </c>
      <c r="C117" s="18"/>
      <c r="D117" s="34">
        <f>D118+D119+D120</f>
        <v>0</v>
      </c>
      <c r="E117" s="34">
        <f>E118+E119+E120</f>
        <v>0</v>
      </c>
    </row>
    <row r="118" spans="1:7" ht="15.75">
      <c r="A118" s="3" t="s">
        <v>60</v>
      </c>
      <c r="B118" s="4">
        <v>431</v>
      </c>
      <c r="C118" s="18"/>
      <c r="D118" s="35"/>
      <c r="E118" s="35"/>
      <c r="G118" s="16">
        <f>E118-D118</f>
        <v>0</v>
      </c>
    </row>
    <row r="119" spans="1:5" ht="15.75">
      <c r="A119" s="3" t="s">
        <v>61</v>
      </c>
      <c r="B119" s="4">
        <v>432</v>
      </c>
      <c r="C119" s="18" t="s">
        <v>168</v>
      </c>
      <c r="D119" s="35">
        <v>0</v>
      </c>
      <c r="E119" s="35">
        <v>0</v>
      </c>
    </row>
    <row r="120" spans="1:5" ht="15.75">
      <c r="A120" s="3" t="s">
        <v>62</v>
      </c>
      <c r="B120" s="4">
        <v>433</v>
      </c>
      <c r="C120" s="18"/>
      <c r="D120" s="35">
        <v>0</v>
      </c>
      <c r="E120" s="35">
        <v>0</v>
      </c>
    </row>
    <row r="121" spans="1:5" ht="15.75">
      <c r="A121" s="12" t="s">
        <v>63</v>
      </c>
      <c r="B121" s="12">
        <v>440</v>
      </c>
      <c r="C121" s="21"/>
      <c r="D121" s="37">
        <f>D83+D104</f>
        <v>48383872842</v>
      </c>
      <c r="E121" s="37">
        <f>E83+E104</f>
        <v>49974690229</v>
      </c>
    </row>
    <row r="122" spans="1:5" ht="17.25">
      <c r="A122" s="1"/>
      <c r="B122" s="1"/>
      <c r="C122" s="421" t="s">
        <v>526</v>
      </c>
      <c r="D122" s="421"/>
      <c r="E122" s="421"/>
    </row>
    <row r="123" spans="1:5" s="255" customFormat="1" ht="15.75">
      <c r="A123" s="28" t="s">
        <v>184</v>
      </c>
      <c r="B123" s="27"/>
      <c r="C123" s="410" t="s">
        <v>195</v>
      </c>
      <c r="D123" s="410"/>
      <c r="E123" s="410"/>
    </row>
    <row r="124" spans="1:5" s="255" customFormat="1" ht="15.75">
      <c r="A124" s="27"/>
      <c r="B124" s="27"/>
      <c r="C124" s="27"/>
      <c r="D124" s="31"/>
      <c r="E124" s="31"/>
    </row>
    <row r="125" spans="1:5" s="255" customFormat="1" ht="15.75">
      <c r="A125" s="27"/>
      <c r="B125" s="27"/>
      <c r="C125" s="27"/>
      <c r="D125" s="31"/>
      <c r="E125" s="31"/>
    </row>
    <row r="126" spans="1:5" s="255" customFormat="1" ht="15.75">
      <c r="A126" s="27"/>
      <c r="B126" s="27"/>
      <c r="C126" s="27"/>
      <c r="D126" s="31"/>
      <c r="E126" s="31"/>
    </row>
    <row r="127" spans="1:5" s="255" customFormat="1" ht="15.75">
      <c r="A127" s="27"/>
      <c r="B127" s="27"/>
      <c r="C127" s="27"/>
      <c r="D127" s="31"/>
      <c r="E127" s="31"/>
    </row>
    <row r="128" spans="1:7" s="255" customFormat="1" ht="15.75">
      <c r="A128" s="26" t="s">
        <v>468</v>
      </c>
      <c r="B128" s="28"/>
      <c r="C128" s="419" t="s">
        <v>476</v>
      </c>
      <c r="D128" s="419"/>
      <c r="E128" s="419"/>
      <c r="F128" s="419"/>
      <c r="G128" s="419"/>
    </row>
  </sheetData>
  <mergeCells count="13">
    <mergeCell ref="F128:G128"/>
    <mergeCell ref="C128:E128"/>
    <mergeCell ref="C122:E122"/>
    <mergeCell ref="C123:E123"/>
    <mergeCell ref="D1:E1"/>
    <mergeCell ref="A6:E6"/>
    <mergeCell ref="A7:E7"/>
    <mergeCell ref="A9:A10"/>
    <mergeCell ref="B9:B10"/>
    <mergeCell ref="C9:C10"/>
    <mergeCell ref="D9:D10"/>
    <mergeCell ref="E9:E10"/>
    <mergeCell ref="D4:E4"/>
  </mergeCells>
  <printOptions horizontalCentered="1"/>
  <pageMargins left="0.511811023622047" right="0.511811023622047" top="0.511811023622047" bottom="0.433070866141732" header="0.511811023622047" footer="0.511811023622047"/>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Lam San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 Luu</dc:creator>
  <cp:keywords/>
  <dc:description/>
  <cp:lastModifiedBy>User</cp:lastModifiedBy>
  <cp:lastPrinted>2011-01-27T11:28:18Z</cp:lastPrinted>
  <dcterms:created xsi:type="dcterms:W3CDTF">2000-01-01T04:13:04Z</dcterms:created>
  <dcterms:modified xsi:type="dcterms:W3CDTF">2011-01-28T01:54:28Z</dcterms:modified>
  <cp:category/>
  <cp:version/>
  <cp:contentType/>
  <cp:contentStatus/>
</cp:coreProperties>
</file>